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5" yWindow="255" windowWidth="10155" windowHeight="7050" activeTab="1"/>
  </bookViews>
  <sheets>
    <sheet name="Notes" sheetId="1" r:id="rId1"/>
    <sheet name="Input Data" sheetId="2" r:id="rId2"/>
    <sheet name="Worked Example" sheetId="13" r:id="rId3"/>
    <sheet name="Stuct Eng Multidisc Tax Invoice" sheetId="3" r:id="rId4"/>
    <sheet name="Scales" sheetId="6" r:id="rId5"/>
    <sheet name="Previous Payments" sheetId="7" r:id="rId6"/>
    <sheet name="Summary A3" sheetId="14" r:id="rId7"/>
    <sheet name="Time Based" sheetId="10" r:id="rId8"/>
    <sheet name="Subsistance &amp; Travelling" sheetId="8" r:id="rId9"/>
    <sheet name="Trip Sheet" sheetId="16" r:id="rId10"/>
    <sheet name="Typing, Duplicating, &amp; Printing" sheetId="9" r:id="rId11"/>
    <sheet name="Site staff &amp; Other" sheetId="11" r:id="rId12"/>
    <sheet name="Non Taxable" sheetId="12" r:id="rId13"/>
  </sheets>
  <definedNames>
    <definedName name="_xlnm.Print_Area" localSheetId="1">'Input Data'!$A$1:$H$50</definedName>
    <definedName name="_xlnm.Print_Area" localSheetId="0">Notes!$A$1:$B$82</definedName>
    <definedName name="_xlnm.Print_Area" localSheetId="11">'Site staff &amp; Other'!$A$1:$I$59</definedName>
    <definedName name="_xlnm.Print_Area" localSheetId="3">'Stuct Eng Multidisc Tax Invoice'!$A$1:$Q$125</definedName>
    <definedName name="_xlnm.Print_Area" localSheetId="8">'Subsistance &amp; Travelling'!$B$1:$J$61</definedName>
    <definedName name="_xlnm.Print_Area" localSheetId="7">'Time Based'!$A$1:$I$63</definedName>
    <definedName name="_xlnm.Print_Area" localSheetId="10">'Typing, Duplicating, &amp; Printing'!$A$1:$J$65</definedName>
    <definedName name="_xlnm.Print_Area" localSheetId="2">'Worked Example'!$A$1:$H$51</definedName>
    <definedName name="_xlnm.Print_Titles" localSheetId="1">'Input Data'!$1:$6</definedName>
    <definedName name="_xlnm.Print_Titles" localSheetId="3">'Stuct Eng Multidisc Tax Invoice'!$1:$6</definedName>
    <definedName name="_xlnm.Print_Titles" localSheetId="2">'Worked Example'!$1:$6</definedName>
    <definedName name="SCALE_SB">Scales!$B$3:$E$10</definedName>
    <definedName name="Z_F2EF8C40_5F38_4711_A114_3A47916B87AA_.wvu.PrintArea" localSheetId="1" hidden="1">'Input Data'!$A$1:$H$50</definedName>
    <definedName name="Z_F2EF8C40_5F38_4711_A114_3A47916B87AA_.wvu.PrintArea" localSheetId="11" hidden="1">'Site staff &amp; Other'!$A$1:$I$59</definedName>
    <definedName name="Z_F2EF8C40_5F38_4711_A114_3A47916B87AA_.wvu.PrintArea" localSheetId="3" hidden="1">'Stuct Eng Multidisc Tax Invoice'!$A$1:$Q$74</definedName>
    <definedName name="Z_F2EF8C40_5F38_4711_A114_3A47916B87AA_.wvu.PrintArea" localSheetId="8" hidden="1">'Subsistance &amp; Travelling'!$B$1:$J$61</definedName>
    <definedName name="Z_F2EF8C40_5F38_4711_A114_3A47916B87AA_.wvu.PrintArea" localSheetId="7" hidden="1">'Time Based'!$A$1:$I$61</definedName>
    <definedName name="Z_F2EF8C40_5F38_4711_A114_3A47916B87AA_.wvu.PrintArea" localSheetId="2" hidden="1">'Worked Example'!$A$1:$H$51</definedName>
    <definedName name="Z_F2EF8C40_5F38_4711_A114_3A47916B87AA_.wvu.PrintTitles" localSheetId="3" hidden="1">'Stuct Eng Multidisc Tax Invoice'!$2:$6</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O21" i="3" l="1"/>
  <c r="M21" i="3"/>
  <c r="K21" i="3"/>
  <c r="J4" i="16" l="1"/>
  <c r="F5" i="16"/>
  <c r="D3" i="8"/>
  <c r="J3" i="8"/>
  <c r="D2" i="7"/>
  <c r="F2" i="7"/>
  <c r="O50" i="8" l="1"/>
  <c r="O53" i="8"/>
  <c r="O52" i="8"/>
  <c r="O51" i="8"/>
  <c r="O49" i="8"/>
  <c r="O48" i="8"/>
  <c r="O47" i="8"/>
  <c r="O46" i="8"/>
  <c r="O45" i="8"/>
  <c r="O44" i="8"/>
  <c r="A1" i="13" l="1"/>
  <c r="I63" i="10" l="1"/>
  <c r="O84" i="8"/>
  <c r="O69" i="8"/>
  <c r="O37" i="8"/>
  <c r="L33" i="8"/>
  <c r="L32" i="8"/>
  <c r="L31" i="8"/>
  <c r="L30" i="8"/>
  <c r="L29" i="8"/>
  <c r="L28" i="8"/>
  <c r="L27" i="8"/>
  <c r="L26" i="8"/>
  <c r="L25" i="8"/>
  <c r="L24" i="8"/>
  <c r="O54" i="8" l="1"/>
  <c r="O88" i="8" s="1"/>
  <c r="F84" i="3" s="1"/>
  <c r="O60" i="16"/>
  <c r="N44" i="16"/>
  <c r="H43" i="16"/>
  <c r="O43" i="16" s="1"/>
  <c r="O45" i="16" s="1"/>
  <c r="O61" i="16" s="1"/>
  <c r="J36" i="16"/>
  <c r="M36" i="16" s="1"/>
  <c r="O36" i="16" s="1"/>
  <c r="O37" i="16" s="1"/>
  <c r="F36" i="16"/>
  <c r="F37" i="16" s="1"/>
  <c r="F35" i="16"/>
  <c r="F34" i="16"/>
  <c r="F33" i="16"/>
  <c r="O16" i="16"/>
  <c r="E15" i="14" l="1"/>
  <c r="J13" i="14"/>
  <c r="E13" i="14"/>
  <c r="E12" i="14"/>
  <c r="E11" i="14"/>
  <c r="F9" i="14"/>
  <c r="E6" i="14"/>
  <c r="L4" i="14"/>
  <c r="G4" i="14"/>
  <c r="I57" i="14" s="1"/>
  <c r="E9" i="13" l="1"/>
  <c r="E3" i="2"/>
  <c r="E3" i="13" s="1"/>
  <c r="E9" i="2"/>
  <c r="A49" i="1"/>
  <c r="A51" i="1" s="1"/>
  <c r="A53" i="1" s="1"/>
  <c r="A55" i="1" s="1"/>
  <c r="A57" i="1" s="1"/>
  <c r="A59" i="1" s="1"/>
  <c r="A61" i="1" s="1"/>
  <c r="A63" i="1" s="1"/>
  <c r="A81" i="1" s="1"/>
  <c r="A21" i="13"/>
  <c r="H33" i="2"/>
  <c r="D20" i="13"/>
  <c r="E20" i="13"/>
  <c r="Q54" i="3"/>
  <c r="O48" i="3"/>
  <c r="F31" i="2"/>
  <c r="K5" i="6" s="1"/>
  <c r="G10" i="13"/>
  <c r="E10" i="13"/>
  <c r="G10" i="2"/>
  <c r="E10" i="2"/>
  <c r="I57" i="11"/>
  <c r="I56" i="11"/>
  <c r="I55" i="11"/>
  <c r="I54" i="11"/>
  <c r="I53" i="11"/>
  <c r="I52" i="11"/>
  <c r="K2" i="7"/>
  <c r="D6" i="7" s="1"/>
  <c r="F6" i="7" s="1"/>
  <c r="D5" i="7"/>
  <c r="F5" i="7" s="1"/>
  <c r="D8" i="7"/>
  <c r="D12" i="7"/>
  <c r="D13" i="7"/>
  <c r="D16" i="7"/>
  <c r="D20" i="7"/>
  <c r="D21" i="7"/>
  <c r="D24" i="7"/>
  <c r="D28" i="7"/>
  <c r="D29" i="7"/>
  <c r="D32" i="7"/>
  <c r="D36" i="7"/>
  <c r="D37" i="7"/>
  <c r="D40" i="7"/>
  <c r="K6" i="7"/>
  <c r="M6" i="7" s="1"/>
  <c r="K8" i="7"/>
  <c r="M8" i="7" s="1"/>
  <c r="K10" i="7"/>
  <c r="M10" i="7" s="1"/>
  <c r="K12" i="7"/>
  <c r="M12" i="7" s="1"/>
  <c r="K13" i="7"/>
  <c r="M13" i="7" s="1"/>
  <c r="K14" i="7"/>
  <c r="M14" i="7" s="1"/>
  <c r="K15" i="7"/>
  <c r="M15" i="7" s="1"/>
  <c r="K16" i="7"/>
  <c r="M16" i="7"/>
  <c r="K17" i="7"/>
  <c r="M17" i="7" s="1"/>
  <c r="K18" i="7"/>
  <c r="M18" i="7" s="1"/>
  <c r="K19" i="7"/>
  <c r="M19" i="7" s="1"/>
  <c r="K20" i="7"/>
  <c r="M20" i="7" s="1"/>
  <c r="K21" i="7"/>
  <c r="M21" i="7" s="1"/>
  <c r="K22" i="7"/>
  <c r="M22" i="7" s="1"/>
  <c r="K23" i="7"/>
  <c r="M23" i="7" s="1"/>
  <c r="K24" i="7"/>
  <c r="M24" i="7" s="1"/>
  <c r="K25" i="7"/>
  <c r="M25" i="7" s="1"/>
  <c r="K26" i="7"/>
  <c r="M26" i="7" s="1"/>
  <c r="K27" i="7"/>
  <c r="M27" i="7" s="1"/>
  <c r="K28" i="7"/>
  <c r="M28" i="7" s="1"/>
  <c r="K29" i="7"/>
  <c r="M29" i="7" s="1"/>
  <c r="K30" i="7"/>
  <c r="M30" i="7" s="1"/>
  <c r="K31" i="7"/>
  <c r="M31" i="7" s="1"/>
  <c r="K32" i="7"/>
  <c r="M32" i="7"/>
  <c r="K33" i="7"/>
  <c r="M33" i="7" s="1"/>
  <c r="K34" i="7"/>
  <c r="M34" i="7" s="1"/>
  <c r="K35" i="7"/>
  <c r="M35" i="7" s="1"/>
  <c r="K36" i="7"/>
  <c r="M36" i="7" s="1"/>
  <c r="K37" i="7"/>
  <c r="M37" i="7" s="1"/>
  <c r="K38" i="7"/>
  <c r="M38" i="7" s="1"/>
  <c r="K39" i="7"/>
  <c r="M39" i="7" s="1"/>
  <c r="K40" i="7"/>
  <c r="M40" i="7" s="1"/>
  <c r="K41" i="7"/>
  <c r="M41" i="7" s="1"/>
  <c r="O84" i="3"/>
  <c r="H4" i="13"/>
  <c r="J18" i="12"/>
  <c r="K121" i="3"/>
  <c r="E36" i="2"/>
  <c r="L20" i="3" s="1"/>
  <c r="K118" i="3"/>
  <c r="I12" i="10"/>
  <c r="I46" i="10"/>
  <c r="I27" i="10"/>
  <c r="J8" i="9"/>
  <c r="J38" i="9"/>
  <c r="J49" i="9"/>
  <c r="J19" i="9"/>
  <c r="I35" i="11"/>
  <c r="I51" i="11"/>
  <c r="I58" i="11" s="1"/>
  <c r="I7" i="11"/>
  <c r="I21" i="11"/>
  <c r="E17" i="2"/>
  <c r="C84" i="3"/>
  <c r="J65" i="9"/>
  <c r="I84" i="3" s="1"/>
  <c r="C42" i="7"/>
  <c r="J5" i="7" s="1"/>
  <c r="J42" i="7" s="1"/>
  <c r="C15" i="3"/>
  <c r="J20" i="9"/>
  <c r="J21" i="9"/>
  <c r="J22" i="9"/>
  <c r="J23" i="9"/>
  <c r="J24" i="9"/>
  <c r="J25" i="9"/>
  <c r="J26" i="9"/>
  <c r="J27" i="9"/>
  <c r="J28" i="9"/>
  <c r="J29" i="9"/>
  <c r="J30" i="9"/>
  <c r="J31" i="9"/>
  <c r="J32" i="9"/>
  <c r="J33" i="9"/>
  <c r="J4" i="3"/>
  <c r="F46" i="2"/>
  <c r="G45" i="2"/>
  <c r="G46" i="2"/>
  <c r="A46" i="2"/>
  <c r="E18" i="2"/>
  <c r="A45" i="2"/>
  <c r="E45" i="2"/>
  <c r="F45" i="2"/>
  <c r="A50" i="2"/>
  <c r="D3" i="12"/>
  <c r="F3" i="12"/>
  <c r="D3" i="11"/>
  <c r="G3" i="11"/>
  <c r="I8" i="11"/>
  <c r="I9" i="11"/>
  <c r="I10" i="11"/>
  <c r="I11" i="11"/>
  <c r="I12" i="11"/>
  <c r="I13" i="11"/>
  <c r="I14" i="11"/>
  <c r="I15" i="11"/>
  <c r="I16" i="11"/>
  <c r="I22" i="11"/>
  <c r="I23" i="11"/>
  <c r="I24" i="11"/>
  <c r="I25" i="11"/>
  <c r="I26" i="11"/>
  <c r="I27" i="11"/>
  <c r="I28" i="11"/>
  <c r="I29" i="11"/>
  <c r="I30" i="11"/>
  <c r="I36" i="11"/>
  <c r="I37" i="11"/>
  <c r="I38" i="11"/>
  <c r="I39" i="11"/>
  <c r="I40" i="11"/>
  <c r="I41" i="11"/>
  <c r="I42" i="11"/>
  <c r="I43" i="11"/>
  <c r="I44" i="11"/>
  <c r="E3" i="10"/>
  <c r="G3" i="10"/>
  <c r="I13" i="10"/>
  <c r="I14" i="10"/>
  <c r="I15" i="10"/>
  <c r="I16" i="10"/>
  <c r="I17" i="10"/>
  <c r="I18" i="10"/>
  <c r="I19" i="10"/>
  <c r="I20" i="10"/>
  <c r="I21" i="10"/>
  <c r="I28" i="10"/>
  <c r="I29" i="10"/>
  <c r="I30" i="10"/>
  <c r="I31" i="10"/>
  <c r="I32" i="10"/>
  <c r="I33" i="10"/>
  <c r="I34" i="10"/>
  <c r="I35" i="10"/>
  <c r="I36" i="10"/>
  <c r="I37" i="10"/>
  <c r="I38" i="10"/>
  <c r="I39" i="10"/>
  <c r="I40" i="10"/>
  <c r="I47" i="10"/>
  <c r="I48" i="10"/>
  <c r="I49" i="10"/>
  <c r="I50" i="10"/>
  <c r="I51" i="10"/>
  <c r="I52" i="10"/>
  <c r="I53" i="10"/>
  <c r="I54" i="10"/>
  <c r="I55" i="10"/>
  <c r="I56" i="10"/>
  <c r="I57" i="10"/>
  <c r="I58" i="10"/>
  <c r="I59" i="10"/>
  <c r="C3" i="9"/>
  <c r="G3" i="9"/>
  <c r="J9" i="9"/>
  <c r="J10" i="9"/>
  <c r="J11" i="9"/>
  <c r="J12" i="9"/>
  <c r="J13" i="9"/>
  <c r="J14" i="9"/>
  <c r="J39" i="9"/>
  <c r="J40" i="9"/>
  <c r="J41" i="9"/>
  <c r="J42" i="9"/>
  <c r="J43" i="9"/>
  <c r="J45" i="9" s="1"/>
  <c r="J44" i="9"/>
  <c r="J50" i="9"/>
  <c r="J51" i="9"/>
  <c r="J52" i="9"/>
  <c r="J53" i="9"/>
  <c r="J54" i="9"/>
  <c r="J55" i="9"/>
  <c r="J56" i="9"/>
  <c r="J57" i="9"/>
  <c r="J58" i="9"/>
  <c r="J59" i="9"/>
  <c r="J60" i="9"/>
  <c r="J61" i="9"/>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H7" i="7"/>
  <c r="H8" i="7" s="1"/>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F8" i="7"/>
  <c r="F12" i="7"/>
  <c r="F13" i="7"/>
  <c r="F16" i="7"/>
  <c r="F20" i="7"/>
  <c r="F21" i="7"/>
  <c r="F24" i="7"/>
  <c r="F28" i="7"/>
  <c r="F29" i="7"/>
  <c r="F32" i="7"/>
  <c r="F36" i="7"/>
  <c r="F37" i="7"/>
  <c r="F40" i="7"/>
  <c r="E42" i="7"/>
  <c r="L5" i="7" s="1"/>
  <c r="L42" i="7" s="1"/>
  <c r="K2" i="3"/>
  <c r="L2" i="3"/>
  <c r="Q2" i="3"/>
  <c r="P4" i="3"/>
  <c r="B4" i="3"/>
  <c r="N3" i="3"/>
  <c r="Q3" i="3"/>
  <c r="B5" i="3"/>
  <c r="B6" i="3"/>
  <c r="M6" i="3"/>
  <c r="P6" i="3"/>
  <c r="B7" i="3"/>
  <c r="M7" i="3"/>
  <c r="Q7" i="3"/>
  <c r="B8" i="3"/>
  <c r="M8" i="3"/>
  <c r="Q8" i="3"/>
  <c r="B9" i="3"/>
  <c r="M9" i="3"/>
  <c r="O9" i="3"/>
  <c r="Q9" i="3"/>
  <c r="B10" i="3"/>
  <c r="K10" i="3"/>
  <c r="M10" i="3"/>
  <c r="O10" i="3"/>
  <c r="B12" i="3"/>
  <c r="P12" i="3"/>
  <c r="B13" i="3"/>
  <c r="Q13" i="3"/>
  <c r="B14" i="3"/>
  <c r="Q14" i="3"/>
  <c r="C16" i="3"/>
  <c r="O16" i="3"/>
  <c r="B17" i="3"/>
  <c r="O17" i="3"/>
  <c r="B18" i="3"/>
  <c r="O18" i="3"/>
  <c r="O19" i="3"/>
  <c r="A20" i="3"/>
  <c r="C20" i="3"/>
  <c r="G50" i="2"/>
  <c r="C32" i="2"/>
  <c r="H44" i="2"/>
  <c r="M113" i="3" s="1"/>
  <c r="H42" i="2"/>
  <c r="M107" i="3" s="1"/>
  <c r="H41" i="2"/>
  <c r="M105" i="3" s="1"/>
  <c r="H40" i="2"/>
  <c r="O101" i="3" s="1"/>
  <c r="H38" i="2"/>
  <c r="M108" i="3"/>
  <c r="H34" i="13" l="1"/>
  <c r="M30" i="8"/>
  <c r="M26" i="8"/>
  <c r="M15" i="8"/>
  <c r="M11" i="8"/>
  <c r="M7" i="8"/>
  <c r="M33" i="8"/>
  <c r="M29" i="8"/>
  <c r="M25" i="8"/>
  <c r="M14" i="8"/>
  <c r="M10" i="8"/>
  <c r="M32" i="8"/>
  <c r="M28" i="8"/>
  <c r="M24" i="8"/>
  <c r="M13" i="8"/>
  <c r="M9" i="8"/>
  <c r="M31" i="8"/>
  <c r="M27" i="8"/>
  <c r="M16" i="8"/>
  <c r="M12" i="8"/>
  <c r="M8" i="8"/>
  <c r="Q60" i="3"/>
  <c r="H46" i="14"/>
  <c r="J46" i="14" s="1"/>
  <c r="M104" i="3"/>
  <c r="G113" i="3"/>
  <c r="H39" i="2"/>
  <c r="M98" i="3" s="1"/>
  <c r="H43" i="2"/>
  <c r="G110" i="3"/>
  <c r="Q113" i="3"/>
  <c r="Q39" i="3" s="1"/>
  <c r="O110" i="3"/>
  <c r="I113" i="3"/>
  <c r="M110" i="3"/>
  <c r="Q110" i="3"/>
  <c r="Q37" i="3" s="1"/>
  <c r="L20" i="14"/>
  <c r="P85" i="3"/>
  <c r="P86" i="3" s="1"/>
  <c r="J20" i="12"/>
  <c r="Q66" i="3" s="1"/>
  <c r="O85" i="3" s="1"/>
  <c r="O86" i="3" s="1"/>
  <c r="H50" i="14"/>
  <c r="J50" i="14" s="1"/>
  <c r="L50" i="14" s="1"/>
  <c r="L56" i="14" s="1"/>
  <c r="Q87" i="3"/>
  <c r="I41" i="10"/>
  <c r="H25" i="14" s="1"/>
  <c r="J25" i="14" s="1"/>
  <c r="D41" i="7"/>
  <c r="F41" i="7" s="1"/>
  <c r="D33" i="7"/>
  <c r="F33" i="7" s="1"/>
  <c r="D25" i="7"/>
  <c r="F25" i="7" s="1"/>
  <c r="D17" i="7"/>
  <c r="F17" i="7" s="1"/>
  <c r="D9" i="7"/>
  <c r="F9" i="7" s="1"/>
  <c r="K6" i="6"/>
  <c r="I6" i="6"/>
  <c r="Q101" i="3"/>
  <c r="Q31" i="3" s="1"/>
  <c r="I7" i="6"/>
  <c r="Q107" i="3"/>
  <c r="Q35" i="3" s="1"/>
  <c r="I107" i="3"/>
  <c r="I5" i="6"/>
  <c r="L5" i="6" s="1"/>
  <c r="O107" i="3"/>
  <c r="G107" i="3"/>
  <c r="M102" i="3"/>
  <c r="H48" i="2"/>
  <c r="H37" i="2"/>
  <c r="M92" i="3" s="1"/>
  <c r="H49" i="2"/>
  <c r="M95" i="3"/>
  <c r="I95" i="3"/>
  <c r="I17" i="11"/>
  <c r="I31" i="11"/>
  <c r="J62" i="9"/>
  <c r="I104" i="3"/>
  <c r="Q104" i="3"/>
  <c r="Q33" i="3" s="1"/>
  <c r="O113" i="3"/>
  <c r="G104" i="3"/>
  <c r="M101" i="3"/>
  <c r="O104" i="3"/>
  <c r="I101" i="3"/>
  <c r="I60" i="10"/>
  <c r="H26" i="14" s="1"/>
  <c r="J26" i="14" s="1"/>
  <c r="I22" i="10"/>
  <c r="E113" i="3"/>
  <c r="M114" i="3"/>
  <c r="I45" i="11"/>
  <c r="J15" i="9"/>
  <c r="J34" i="9"/>
  <c r="D39" i="7"/>
  <c r="F39" i="7" s="1"/>
  <c r="D35" i="7"/>
  <c r="F35" i="7" s="1"/>
  <c r="D31" i="7"/>
  <c r="F31" i="7" s="1"/>
  <c r="D27" i="7"/>
  <c r="F27" i="7" s="1"/>
  <c r="D23" i="7"/>
  <c r="F23" i="7" s="1"/>
  <c r="D19" i="7"/>
  <c r="F19" i="7" s="1"/>
  <c r="D15" i="7"/>
  <c r="F15" i="7" s="1"/>
  <c r="D11" i="7"/>
  <c r="F11" i="7" s="1"/>
  <c r="D7" i="7"/>
  <c r="F7" i="7" s="1"/>
  <c r="C31" i="2"/>
  <c r="K7" i="6"/>
  <c r="K11" i="7"/>
  <c r="M11" i="7" s="1"/>
  <c r="K9" i="7"/>
  <c r="M9" i="7" s="1"/>
  <c r="K7" i="7"/>
  <c r="M7" i="7" s="1"/>
  <c r="D38" i="7"/>
  <c r="F38" i="7" s="1"/>
  <c r="D34" i="7"/>
  <c r="F34" i="7" s="1"/>
  <c r="D30" i="7"/>
  <c r="F30" i="7" s="1"/>
  <c r="D26" i="7"/>
  <c r="F26" i="7" s="1"/>
  <c r="D22" i="7"/>
  <c r="F22" i="7" s="1"/>
  <c r="D18" i="7"/>
  <c r="F18" i="7" s="1"/>
  <c r="D14" i="7"/>
  <c r="F14" i="7" s="1"/>
  <c r="D10" i="7"/>
  <c r="F10" i="7" s="1"/>
  <c r="I48" i="11" l="1"/>
  <c r="I61" i="11" s="1"/>
  <c r="K84" i="3" s="1"/>
  <c r="I47" i="11"/>
  <c r="H44" i="14" s="1"/>
  <c r="I98" i="3"/>
  <c r="O98" i="3"/>
  <c r="M111" i="3"/>
  <c r="I110" i="3"/>
  <c r="H45" i="2"/>
  <c r="M93" i="3" s="1"/>
  <c r="M99" i="3"/>
  <c r="Q98" i="3"/>
  <c r="Q29" i="3" s="1"/>
  <c r="J64" i="9"/>
  <c r="Q58" i="3" s="1"/>
  <c r="I86" i="3" s="1"/>
  <c r="H28" i="14"/>
  <c r="J28" i="14" s="1"/>
  <c r="H24" i="14"/>
  <c r="I62" i="10"/>
  <c r="Q51" i="3" s="1"/>
  <c r="L6" i="6"/>
  <c r="L7" i="6" s="1"/>
  <c r="F42" i="7"/>
  <c r="K107" i="3"/>
  <c r="K92" i="3"/>
  <c r="K104" i="3"/>
  <c r="K101" i="3"/>
  <c r="K110" i="3"/>
  <c r="K98" i="3"/>
  <c r="K95" i="3"/>
  <c r="K113" i="3"/>
  <c r="M119" i="3"/>
  <c r="H50" i="2"/>
  <c r="O118" i="3"/>
  <c r="Q118" i="3"/>
  <c r="M118" i="3"/>
  <c r="Q121" i="3"/>
  <c r="Q44" i="3" s="1"/>
  <c r="I121" i="3"/>
  <c r="O121" i="3"/>
  <c r="M121" i="3"/>
  <c r="M122" i="3"/>
  <c r="M96" i="3"/>
  <c r="A47" i="11"/>
  <c r="D42" i="7"/>
  <c r="K5" i="7" s="1"/>
  <c r="Q20" i="3"/>
  <c r="J44" i="14" l="1"/>
  <c r="J48" i="14" s="1"/>
  <c r="L48" i="14" s="1"/>
  <c r="H48" i="14"/>
  <c r="D25" i="2"/>
  <c r="C19" i="3" s="1"/>
  <c r="J24" i="14"/>
  <c r="J30" i="14" s="1"/>
  <c r="L30" i="14" s="1"/>
  <c r="H30" i="14"/>
  <c r="H37" i="14"/>
  <c r="J37" i="14" s="1"/>
  <c r="I85" i="3"/>
  <c r="Q42" i="3"/>
  <c r="Q124" i="3"/>
  <c r="Q46" i="3" s="1"/>
  <c r="Q59" i="3"/>
  <c r="I60" i="11"/>
  <c r="K42" i="7"/>
  <c r="M5" i="7"/>
  <c r="M42" i="7" s="1"/>
  <c r="Q63" i="3" l="1"/>
  <c r="I42" i="7"/>
  <c r="K86" i="3"/>
  <c r="K85" i="3"/>
  <c r="Q21" i="3"/>
  <c r="O95" i="3" s="1"/>
  <c r="Q95" i="3" s="1"/>
  <c r="Q27" i="3" s="1"/>
  <c r="B84" i="3"/>
  <c r="M84" i="3"/>
  <c r="Q84" i="3" l="1"/>
  <c r="O92" i="3"/>
  <c r="Q92" i="3" s="1"/>
  <c r="Q25" i="3" s="1"/>
  <c r="Q22" i="3"/>
  <c r="Q116" i="3" l="1"/>
  <c r="Q125" i="3" s="1"/>
  <c r="Q50" i="3" l="1"/>
  <c r="C86" i="3" s="1"/>
  <c r="Q40" i="3"/>
  <c r="Q48" i="3"/>
  <c r="B85" i="3" s="1"/>
  <c r="Q47" i="3"/>
  <c r="O31" i="8" l="1"/>
  <c r="O27" i="8"/>
  <c r="O12" i="8"/>
  <c r="O8" i="8"/>
  <c r="O30" i="8"/>
  <c r="O26" i="8"/>
  <c r="O15" i="8"/>
  <c r="O11" i="8"/>
  <c r="O7" i="8"/>
  <c r="O33" i="8"/>
  <c r="O29" i="8"/>
  <c r="O25" i="8"/>
  <c r="O14" i="8"/>
  <c r="O10" i="8"/>
  <c r="O32" i="8"/>
  <c r="O28" i="8"/>
  <c r="O24" i="8"/>
  <c r="O13" i="8"/>
  <c r="O9" i="8"/>
  <c r="L19" i="14"/>
  <c r="B86" i="3"/>
  <c r="O34" i="8" l="1"/>
  <c r="Q52" i="3"/>
  <c r="Q53" i="3" s="1"/>
  <c r="Q55" i="3" s="1"/>
  <c r="C85" i="3" l="1"/>
  <c r="O16" i="8"/>
  <c r="O17" i="8" s="1"/>
  <c r="O36" i="8" s="1"/>
  <c r="O87" i="8" s="1"/>
  <c r="O89" i="8" l="1"/>
  <c r="H35" i="14"/>
  <c r="Q57" i="3"/>
  <c r="F85" i="3" l="1"/>
  <c r="Q61" i="3"/>
  <c r="Q62" i="3" s="1"/>
  <c r="J35" i="14"/>
  <c r="J39" i="14" s="1"/>
  <c r="H39" i="14"/>
  <c r="H51" i="14" s="1"/>
  <c r="L39" i="14" l="1"/>
  <c r="L54" i="14" s="1"/>
  <c r="J51" i="14"/>
  <c r="I64" i="3"/>
  <c r="I67" i="3"/>
  <c r="Q64" i="3"/>
  <c r="F86" i="3"/>
  <c r="M65" i="3" l="1"/>
  <c r="Q65" i="3" s="1"/>
  <c r="L55" i="14"/>
  <c r="L57" i="14" s="1"/>
  <c r="H55" i="14"/>
  <c r="M86" i="3" l="1"/>
  <c r="Q86" i="3" s="1"/>
  <c r="M85" i="3"/>
  <c r="Q85" i="3" s="1"/>
  <c r="Q67" i="3"/>
</calcChain>
</file>

<file path=xl/comments1.xml><?xml version="1.0" encoding="utf-8"?>
<comments xmlns="http://schemas.openxmlformats.org/spreadsheetml/2006/main">
  <authors>
    <author>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0" authorId="0">
      <text>
        <r>
          <rPr>
            <sz val="8"/>
            <color indexed="81"/>
            <rFont val="Tahoma"/>
            <family val="2"/>
          </rPr>
          <t xml:space="preserve">
AMOUNT APPROVED BY THE D: PM
</t>
        </r>
      </text>
    </comment>
    <comment ref="D17" author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0" authorId="0">
      <text>
        <r>
          <rPr>
            <b/>
            <sz val="10"/>
            <color indexed="10"/>
            <rFont val="Tahoma"/>
            <family val="2"/>
          </rPr>
          <t>ACCORDING TO YOUR CONTRACT WITH DPW</t>
        </r>
      </text>
    </comment>
    <comment ref="D26" authorId="0">
      <text>
        <r>
          <rPr>
            <sz val="12"/>
            <color indexed="10"/>
            <rFont val="Tahoma"/>
            <family val="2"/>
          </rPr>
          <t>Insert the percentage tendered . In case of an appointment i.t.o the Standard Letter of Appointment, insert 100.</t>
        </r>
      </text>
    </comment>
  </commentList>
</comments>
</file>

<file path=xl/comments2.xml><?xml version="1.0" encoding="utf-8"?>
<comments xmlns="http://schemas.openxmlformats.org/spreadsheetml/2006/main">
  <authors>
    <author>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0" authorId="0">
      <text>
        <r>
          <rPr>
            <sz val="8"/>
            <color indexed="81"/>
            <rFont val="Tahoma"/>
            <family val="2"/>
          </rPr>
          <t xml:space="preserve">
AMOUNT APPROVED BY THE D: PM
</t>
        </r>
      </text>
    </comment>
    <comment ref="D17" author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0" authorId="0">
      <text>
        <r>
          <rPr>
            <b/>
            <sz val="10"/>
            <color indexed="10"/>
            <rFont val="Tahoma"/>
            <family val="2"/>
          </rPr>
          <t>ACCORDING TO YOUR CONTRACT WITH DPW</t>
        </r>
      </text>
    </comment>
    <comment ref="D26" authorId="0">
      <text>
        <r>
          <rPr>
            <sz val="12"/>
            <color indexed="10"/>
            <rFont val="Tahoma"/>
            <family val="2"/>
          </rPr>
          <t>Insert the percentage tendered . In case of an appointment i.t.o the Standard Letter of Appointment, insert 100.</t>
        </r>
      </text>
    </comment>
  </commentList>
</comments>
</file>

<file path=xl/comments3.xml><?xml version="1.0" encoding="utf-8"?>
<comments xmlns="http://schemas.openxmlformats.org/spreadsheetml/2006/main">
  <authors>
    <author>Ron Naicker</author>
  </authors>
  <commentList>
    <comment ref="J64" authorId="0">
      <text>
        <r>
          <rPr>
            <b/>
            <sz val="8"/>
            <color indexed="81"/>
            <rFont val="Tahoma"/>
            <family val="2"/>
          </rPr>
          <t>Enter this amount on the Summary page</t>
        </r>
        <r>
          <rPr>
            <sz val="8"/>
            <color indexed="81"/>
            <rFont val="Tahoma"/>
            <family val="2"/>
          </rPr>
          <t xml:space="preserve">
</t>
        </r>
      </text>
    </comment>
    <comment ref="J65" authorId="0">
      <text>
        <r>
          <rPr>
            <b/>
            <sz val="8"/>
            <color indexed="81"/>
            <rFont val="Tahoma"/>
            <family val="2"/>
          </rPr>
          <t>Enter this amount on the Summary page</t>
        </r>
        <r>
          <rPr>
            <sz val="8"/>
            <color indexed="81"/>
            <rFont val="Tahoma"/>
            <family val="2"/>
          </rPr>
          <t xml:space="preserve">
</t>
        </r>
      </text>
    </comment>
  </commentList>
</comments>
</file>

<file path=xl/comments4.xml><?xml version="1.0" encoding="utf-8"?>
<comments xmlns="http://schemas.openxmlformats.org/spreadsheetml/2006/main">
  <authors>
    <author>BEAURAIN</author>
  </authors>
  <commentList>
    <comment ref="J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<sst xmlns="http://schemas.openxmlformats.org/spreadsheetml/2006/main" count="989" uniqueCount="601">
  <si>
    <t>PLUS VAT @</t>
  </si>
  <si>
    <t xml:space="preserve"> x</t>
  </si>
  <si>
    <t xml:space="preserve"> x {</t>
  </si>
  <si>
    <t>)}=</t>
  </si>
  <si>
    <t>Date</t>
  </si>
  <si>
    <t>Total</t>
  </si>
  <si>
    <t>Amount</t>
  </si>
  <si>
    <t>DATE</t>
  </si>
  <si>
    <t>Hours</t>
  </si>
  <si>
    <t>Hotel Name</t>
  </si>
  <si>
    <t>Delivered to</t>
  </si>
  <si>
    <t>Size</t>
  </si>
  <si>
    <t>Type</t>
  </si>
  <si>
    <t>1. Typing</t>
  </si>
  <si>
    <t>2. Duplicating</t>
  </si>
  <si>
    <t>Description of Document</t>
  </si>
  <si>
    <t>Pages</t>
  </si>
  <si>
    <t>PAYMENT CERTIFICATE NO:</t>
  </si>
  <si>
    <t>SERVICE:</t>
  </si>
  <si>
    <t>OF</t>
  </si>
  <si>
    <t>NOTE:</t>
  </si>
  <si>
    <t>x</t>
  </si>
  <si>
    <t>Designation</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</si>
  <si>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</si>
  <si>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</si>
  <si>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</si>
  <si>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</si>
  <si>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</si>
  <si>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</si>
  <si>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</si>
  <si>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</si>
  <si>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</si>
  <si>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</si>
  <si>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</si>
  <si>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</si>
  <si>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</si>
  <si>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</si>
  <si>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</si>
  <si>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</si>
  <si>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 xml:space="preserve">From </t>
  </si>
  <si>
    <t>To</t>
  </si>
  <si>
    <t>Total Hours</t>
  </si>
  <si>
    <t>2. Motor Vehicle Expenses [Up to 3000 cc engine capacity]</t>
  </si>
  <si>
    <t>Vehicle A</t>
  </si>
  <si>
    <t>Make:</t>
  </si>
  <si>
    <t>Engine Capacity:</t>
  </si>
  <si>
    <t>Vehicle</t>
  </si>
  <si>
    <t>Total Distance</t>
  </si>
  <si>
    <t xml:space="preserve">Total Days </t>
  </si>
  <si>
    <t>Invoice No.</t>
  </si>
  <si>
    <t>Invoice Number</t>
  </si>
  <si>
    <t>Invoice Date</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</si>
  <si>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</si>
  <si>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</si>
  <si>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</si>
  <si>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</si>
  <si>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</si>
  <si>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</si>
  <si>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</si>
  <si>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</si>
  <si>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</si>
  <si>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</si>
  <si>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</si>
  <si>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</si>
  <si>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B: Full Time Supervision</t>
  </si>
  <si>
    <t>Approved Remuneration</t>
  </si>
  <si>
    <t>C: Travelling expenses</t>
  </si>
  <si>
    <t>Distance approved km</t>
  </si>
  <si>
    <t>Distance km</t>
  </si>
  <si>
    <t>Vehicle cc</t>
  </si>
  <si>
    <t>Invoice or TMB Number</t>
  </si>
  <si>
    <t>Laboratory/ Place</t>
  </si>
  <si>
    <t>Number of tests</t>
  </si>
  <si>
    <t>TYPING, DUPLICATING, COVERS &amp; BINDERS &amp; PRINTS</t>
  </si>
  <si>
    <t>SCHEDULE Z: NON-TAXABLE EXPENSES</t>
  </si>
  <si>
    <t>1. Non Taxable Services</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</si>
  <si>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</si>
  <si>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</si>
  <si>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</si>
  <si>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</si>
  <si>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</si>
  <si>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</si>
  <si>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</si>
  <si>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</si>
  <si>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</si>
  <si>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</si>
  <si>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</si>
  <si>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</si>
  <si>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</si>
  <si>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</si>
  <si>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</si>
  <si>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</si>
  <si>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</si>
  <si>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</si>
  <si>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CONSULTANT'S REF. NUMBER   :</t>
  </si>
  <si>
    <t>+</t>
  </si>
  <si>
    <t xml:space="preserve"> Report: Time Based fees </t>
  </si>
  <si>
    <t>TYPE OF PROJECT:</t>
  </si>
  <si>
    <t>TAX INVOICE</t>
  </si>
  <si>
    <t>1. Travelling Time</t>
  </si>
  <si>
    <t>Approved Hours</t>
  </si>
  <si>
    <t>DATE OF INVOICE</t>
  </si>
  <si>
    <t>TOTAL BASIC FEE</t>
  </si>
  <si>
    <t>VALUE FOR CALCULATION PURPOSES</t>
  </si>
  <si>
    <t>DUPLICATES NOT AFFECTED BY ANY FACTOR OTHER THAN .25.</t>
  </si>
  <si>
    <t>MASS CONCRETE FOUNDATIONS, BRICKWORK &amp; CLADDING IN DUPLICATED EXISTING FACILITIES AFFECTED BY 0.33, 0.25 &amp; 1.25 FACTORS.</t>
  </si>
  <si>
    <t>FEES (c ): TIME BASED</t>
  </si>
  <si>
    <t>FEES (d): EXPENSES AND COSTS (DISBURSEMENTS)</t>
  </si>
  <si>
    <r>
      <t xml:space="preserve">REPORT STAGE </t>
    </r>
    <r>
      <rPr>
        <b/>
        <sz val="10"/>
        <color indexed="10"/>
        <rFont val="Arial"/>
        <family val="2"/>
      </rPr>
      <t>(If specifically appointed for this stage only )</t>
    </r>
  </si>
  <si>
    <t>GROUND RULES</t>
  </si>
  <si>
    <t>Only in case of engineering projects an amount of 7% of the basic fee is allowed for the execution of targeted procurement.</t>
  </si>
  <si>
    <t>PROCEDURE TO FOLLOW IN POPULATING THE WORKBOOK:</t>
  </si>
  <si>
    <t>Start by opening the worksheet "Input Data"</t>
  </si>
  <si>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</si>
  <si>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</si>
  <si>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</si>
  <si>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</si>
  <si>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</si>
  <si>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FEES CODE (YEAR)</t>
  </si>
  <si>
    <t>TELEPHONE &amp; FACSIMILE NUMBERS</t>
  </si>
  <si>
    <t>Tel</t>
  </si>
  <si>
    <t>TOTAL PROFESSIONAL FEES DUE (a) + (b)</t>
  </si>
  <si>
    <t>MASS CONCRETE FOUNDATIONS, BRICKWORK AND CLADDING NOT AFFECTED BY ANY FACTOR OTHER THAN 0.33.</t>
  </si>
  <si>
    <t>DUPLICATED EXISTING FACILITIES AFFECTED BY 0.25 &amp; 1.25 FACTORS ONLY.</t>
  </si>
  <si>
    <t>MASS CONCRETE FOUNDATIONS, BRICKWORK &amp; CLADDING IN EXISTING FACILITIES AFFECTED BY 0.33 &amp; 1.25 FACTORS ONLY.</t>
  </si>
  <si>
    <t>MASS CONCRETE FOUNDATIONS, BRICKWORK &amp; CLADDING IN DUPLICATES AFFECTED BY 0.33 &amp; .25 FACTORS ONLY.</t>
  </si>
  <si>
    <t>WORK NOT AFFECTED BY ANY FACTORS</t>
  </si>
  <si>
    <t>ALTERATIONS TO EXISTING FACILITIES NOT AFFECTED BY ANY FACTOR OTHER THAN 1.25.</t>
  </si>
  <si>
    <t>CLAIM</t>
  </si>
  <si>
    <t>CONSTRUCTION MONITORING ONLY</t>
  </si>
  <si>
    <t>Cell</t>
  </si>
  <si>
    <t xml:space="preserve">1. VALUE OF WORK NOT AFFECTED BY ANY FACTORS </t>
  </si>
  <si>
    <t>2. VALUE OF ALL ALTERATIONS TO EXISTING FACILITIES NOT AFFECTED BY ANY FACTOR OTHER THAN 1.25.</t>
  </si>
  <si>
    <t>3. VALUE OF DUPLICATES NOT AFFECTED BY ANY FACTOR OTHER THAN 0.25.</t>
  </si>
  <si>
    <t>4. VALUE OF MASS CONCRETE FOUNDATIONS, BRICKWORK AND CLADDING NOT AFFECTED BY ANY FACTOR OTHER THAN 0.33.</t>
  </si>
  <si>
    <t>5. VALUE OF WORK IN DUPLICATED EXISTING FACILITIES NOT AFFECTED BY ANY FACTORS OTHER THAN 0.25 AND 1.25 FACTORS.</t>
  </si>
  <si>
    <t>6. VALUE OF MASS CONCRETE FOUNDATIONS, BRICKWORK AND CLADDING IN EXISTING FACILITIES AFFECTED BY 0.33 AND 1.25 FACTORS ONLY</t>
  </si>
  <si>
    <t>7. VALUE OF MASS CONCRETE FOUNDATIONS, BRICKWORK AND CLADDING IN DUPLICATES AFFECTED BY 0.33 AND 0.25 FACTORS ONLY.</t>
  </si>
  <si>
    <t>8. VALUE OF MASS CONCRETE FOUNDATIONS, BRICKWORK AND CLADDING IN DUPLICATED EXISTING FACILITIES AFFECTED BY 0.33,  0.25, AND 1.25 FACTORS.</t>
  </si>
  <si>
    <t xml:space="preserve">1. VALUE OF ALL WORK COMPLETED, EXCLUDING VALUE OF WORK TO EXISTING FACILITIES  </t>
  </si>
  <si>
    <t>2. VALUE OF ALL ALTERATIONS TO EXISTING FACILITIES COMPLETED, AFFECTED BY THE 1.25 FACTOR.</t>
  </si>
  <si>
    <t>ESTIMATES OR TENDER VALUES?</t>
  </si>
  <si>
    <t>ATTACHED TO CLAIM NO</t>
  </si>
  <si>
    <t>1</t>
  </si>
  <si>
    <t>CARRIED OVER</t>
  </si>
  <si>
    <t>38</t>
  </si>
  <si>
    <t xml:space="preserve">CONSTRUCTION MONITORING  &amp; OTHER </t>
  </si>
  <si>
    <t>Time Based fees: Other</t>
  </si>
  <si>
    <t>Construction monitoring &amp; Other Time Based Fees Total Excl VAT</t>
  </si>
  <si>
    <t>INPUT ALL INFORMATION FOR THE WHOLE PROJECT</t>
  </si>
  <si>
    <t>Toll Gate</t>
  </si>
  <si>
    <t xml:space="preserve">Typing Total </t>
  </si>
  <si>
    <t>Duplicating Total</t>
  </si>
  <si>
    <t xml:space="preserve">Covers &amp; Binders Total </t>
  </si>
  <si>
    <t>Printing Total</t>
  </si>
  <si>
    <t>PLUS NON TAXABLE EXPENSES</t>
  </si>
  <si>
    <t>AMOUNT DUE</t>
  </si>
  <si>
    <t>NOTE: ALL ITEMS MUST EXCLUDE VAT</t>
  </si>
  <si>
    <t xml:space="preserve"> Report: Time Based fees Total Excl VAT</t>
  </si>
  <si>
    <t>Construction monitoring: Time Based fees Total Excl VAT</t>
  </si>
  <si>
    <t>Other: Time Based fees Total Excl VAT</t>
  </si>
  <si>
    <t>PERCENTAGE OF FEE TENDERED</t>
  </si>
  <si>
    <t>% OF STANDARD FEES TENDERED FOR PROFESSIONAL SERVICES</t>
  </si>
  <si>
    <t>DUE</t>
  </si>
  <si>
    <t>(Not applicable in case of a tender for professional services)</t>
  </si>
  <si>
    <t>E-MAIL ADDRESS</t>
  </si>
  <si>
    <t>DRAWING NUMBER</t>
  </si>
  <si>
    <t>TEL NO</t>
  </si>
  <si>
    <t>POSTAL ADDRESS:</t>
  </si>
  <si>
    <t>CELL PHONE NO</t>
  </si>
  <si>
    <t>FACSIMILE  NO:</t>
  </si>
  <si>
    <t>COMPANY REGISTRATION NUMBER</t>
  </si>
  <si>
    <t>CLIENT</t>
  </si>
  <si>
    <t>POSTAL ADDRESS</t>
  </si>
  <si>
    <t>POST OFFICE</t>
  </si>
  <si>
    <t>STREET &amp; NO</t>
  </si>
  <si>
    <t>TOWN/CITY</t>
  </si>
  <si>
    <t>FAX NO</t>
  </si>
  <si>
    <t>INVOICE NO</t>
  </si>
  <si>
    <t>FAX-TO-EMAIL</t>
  </si>
  <si>
    <t>DRAWING NO:</t>
  </si>
  <si>
    <t>FILE NUMBER:</t>
  </si>
  <si>
    <t>VAT REGISTRATION NO:</t>
  </si>
  <si>
    <t>TOWN</t>
  </si>
  <si>
    <t>BUILDING NAME</t>
  </si>
  <si>
    <t>TEL</t>
  </si>
  <si>
    <t>FAX</t>
  </si>
  <si>
    <t xml:space="preserve">PROJECT MAN: </t>
  </si>
  <si>
    <t>E-MAIL</t>
  </si>
  <si>
    <t>CELL</t>
  </si>
  <si>
    <t>NOTES PERTAINING TO THE COMPLETION OF THE WORKBOOK.</t>
  </si>
  <si>
    <t xml:space="preserve">One has to refer to the  Letter of Invitation and the relevant published Guidelines for Engineering fees as amended , and use a copy of the relevant Guidelines which has been marked up to show the revised Fee scale to ensure that the correct fee scale is used. </t>
  </si>
  <si>
    <t>The value of the works relating to a particular part of the project will have to include the relevant portions of the Preliminaries and CPA extracted from the project value and then allocated to each category value</t>
  </si>
  <si>
    <t>In practice, the calculator calculates a Basic fee for a consultant based on the value of the works relating to that particular discipline</t>
  </si>
  <si>
    <t>The Basic fee for a consultant is proportioned between the different categories of work and then the relevant fee factors applied to those types of the work.</t>
  </si>
  <si>
    <t xml:space="preserve">The first portion of the fee calculator contains the amounts relating to a given discipline which have been extracted from a project and which is not subject to any factors. </t>
  </si>
  <si>
    <t>If the project or contract consists entirely of the work comprising one discipline,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</si>
  <si>
    <t>In some cases more than one of the fee factor multipliers may have to be applied to the same portion of the works, and these factors have to be dealt with separately in the fee calculations.</t>
  </si>
  <si>
    <t>Principal Agent: A separate fee will be calculated for such an appointment, because the fee is based on the value of the works (1% of the total value of the works). This procedure is NOT a fee factor multiplier to be applied to the basic fee. N/A</t>
  </si>
  <si>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</si>
  <si>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Electronic engineering work is not a separate discipline but one combined with Electrical engineering work.</t>
  </si>
  <si>
    <t xml:space="preserve">The dates must be typed in as follows: dmmmyy i.e. "25aug05" </t>
  </si>
  <si>
    <t>When typing amounts only type the value. No "R" in front and no spaces between the numbers.</t>
  </si>
  <si>
    <t>Some comments or notes with arrows pointing to certain cells are displayed to guide the user, but they will not be printed.</t>
  </si>
  <si>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</si>
  <si>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</si>
  <si>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</si>
  <si>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</si>
  <si>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t>ADDRESS</t>
  </si>
  <si>
    <t>TOTAL FOR: Typing Duplicating &amp; Printing TOTAL Excl VAT</t>
  </si>
  <si>
    <t>N</t>
  </si>
  <si>
    <t>NATIONAL DEPARTMENT OF PUBLIC WORKS</t>
  </si>
  <si>
    <t>DPW PROJECT MANAGER</t>
  </si>
  <si>
    <t>WCS NO</t>
  </si>
  <si>
    <t xml:space="preserve">DPW WCS NO: </t>
  </si>
  <si>
    <t>DPW FILE NUMBER:</t>
  </si>
  <si>
    <t>WCS NUMBER</t>
  </si>
  <si>
    <r>
      <t xml:space="preserve">(B) ESTIMATED VALUE FOR DESIGN FEES DURING CONSTRUCTION </t>
    </r>
    <r>
      <rPr>
        <b/>
        <sz val="12"/>
        <color indexed="10"/>
        <rFont val="Arial"/>
        <family val="2"/>
      </rPr>
      <t>(STAGE 5)</t>
    </r>
  </si>
  <si>
    <r>
      <t xml:space="preserve">(D) FINAL MEASURED VALUES INCL. CPA &amp; P&amp;G </t>
    </r>
    <r>
      <rPr>
        <b/>
        <sz val="12"/>
        <color indexed="10"/>
        <rFont val="Arial"/>
        <family val="2"/>
      </rPr>
      <t>(STAGE 6 ONLY)</t>
    </r>
  </si>
  <si>
    <r>
      <t xml:space="preserve">(C) VALUE OF COMPLETED WORK </t>
    </r>
    <r>
      <rPr>
        <b/>
        <sz val="12"/>
        <color indexed="10"/>
        <rFont val="Arial"/>
        <family val="2"/>
      </rPr>
      <t>(STAGE 5 &amp; 6)</t>
    </r>
  </si>
  <si>
    <t>WORKBOOK FOR THE CALCULATION OF CONSULTING ENGINEER'S FEES IN TERMS OF THE GUIDELINE FOR SERVICES AND FEES PUBLISHED BY ECSA AS AMENDED BY DPW</t>
  </si>
  <si>
    <t>seb10</t>
  </si>
  <si>
    <t>FEES (a) INCEPTION, PRELIMINARY DESIGN: CONCEPT AND VIABILITY, DETAIL DESIGN, DOCUMENTATION AND PROCUREMENT STAGES</t>
  </si>
  <si>
    <t>FEES (b) CONTRACT ADMINISTRATION &amp; INSPECTION AND CLOSE OUT STAGES</t>
  </si>
  <si>
    <t>TOTAL PERCENTAGE BASED FEES FOR INCEPTION, PRELIMINARY DESIGN: DETAIL DESIGN, DOCUMENTATION AND PROCUREMENT STAGES (a)</t>
  </si>
  <si>
    <t>TOTAL PERCENTAGE BASED FEES FOR CONTRACT ADMINISTRATION &amp; INSPECTION AND CLOSE OUT STAGES (b)</t>
  </si>
  <si>
    <t>WCS CONTRACT NO</t>
  </si>
  <si>
    <t xml:space="preserve">STRUCTURAL ENGINEERING </t>
  </si>
  <si>
    <t>TO</t>
  </si>
  <si>
    <t>CONSULTANT REF:</t>
  </si>
  <si>
    <t>CONSULTANT NAME</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</si>
  <si>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</si>
  <si>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</si>
  <si>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</si>
  <si>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</si>
  <si>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</si>
  <si>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</si>
  <si>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</si>
  <si>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</si>
  <si>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</si>
  <si>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</si>
  <si>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</si>
  <si>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</si>
  <si>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Typing, duplicating, etc</t>
  </si>
  <si>
    <t>Site Staff &amp; Other charges</t>
  </si>
  <si>
    <t>VAT</t>
  </si>
  <si>
    <t>Non-Taxable</t>
  </si>
  <si>
    <t xml:space="preserve">Total   R  c   </t>
  </si>
  <si>
    <t>Previous</t>
  </si>
  <si>
    <t>Current</t>
  </si>
  <si>
    <t>Gross</t>
  </si>
  <si>
    <t>CALCULATIONS</t>
  </si>
  <si>
    <t>Previously claimed</t>
  </si>
  <si>
    <t>PAGE 2</t>
  </si>
  <si>
    <t>TENDER VALUES</t>
  </si>
  <si>
    <t>%</t>
  </si>
  <si>
    <t>A6089/002/9</t>
  </si>
  <si>
    <t>Paul Mashinga</t>
  </si>
  <si>
    <t>012 337 2345</t>
  </si>
  <si>
    <t>082 699 3459</t>
  </si>
  <si>
    <t>CE 56789/001/6</t>
  </si>
  <si>
    <t>John Engineer CC</t>
  </si>
  <si>
    <t>P O Box 11111, Boksburg</t>
  </si>
  <si>
    <t>Brightstar building 214, Peach str 1023, Boksburg</t>
  </si>
  <si>
    <t>011 769 3456</t>
  </si>
  <si>
    <t>011 769 3011</t>
  </si>
  <si>
    <t>je@telkom.net</t>
  </si>
  <si>
    <t>400-45678-10</t>
  </si>
  <si>
    <t>ServiceDPW567/102</t>
  </si>
  <si>
    <t>CONSULTANT OFFICE ADDRESS</t>
  </si>
  <si>
    <t>OFFICE ADDRESS/ BUILDING NAME</t>
  </si>
  <si>
    <t>FROM:</t>
  </si>
  <si>
    <t>CODE</t>
  </si>
  <si>
    <t>OFFICE ADDRESS</t>
  </si>
  <si>
    <t>Private Bag X65</t>
  </si>
  <si>
    <t>PRETORIA</t>
  </si>
  <si>
    <t>0001</t>
  </si>
  <si>
    <t>Public Works House</t>
  </si>
  <si>
    <t>Pretorius Street 445</t>
  </si>
  <si>
    <t>0002</t>
  </si>
  <si>
    <t>012 337 2000</t>
  </si>
  <si>
    <t>012 337 3276</t>
  </si>
  <si>
    <t>086 666 0000</t>
  </si>
  <si>
    <t>paul.mashinga@dpw.gov.za</t>
  </si>
  <si>
    <t>086 610 0300</t>
  </si>
  <si>
    <t>082 344 6756</t>
  </si>
  <si>
    <t>NELSPRUIT: New Police Station</t>
  </si>
  <si>
    <t>1245603865</t>
  </si>
  <si>
    <r>
      <t xml:space="preserve">(A) ESTIMATED OR TENDER VALUES  </t>
    </r>
    <r>
      <rPr>
        <b/>
        <sz val="12"/>
        <color indexed="10"/>
        <rFont val="Arial"/>
        <family val="2"/>
      </rPr>
      <t>(STAGES 1 TO 4)</t>
    </r>
  </si>
  <si>
    <t>CONSULTING ENG:</t>
  </si>
  <si>
    <t>FAX 2</t>
  </si>
  <si>
    <r>
      <t>CONTRACT ADMINISTRATION &amp; INSPECTION AND CLOSE-OUT STAGES</t>
    </r>
    <r>
      <rPr>
        <b/>
        <i/>
        <sz val="14"/>
        <color indexed="10"/>
        <rFont val="Arial"/>
        <family val="2"/>
      </rPr>
      <t xml:space="preserve"> (INTERIM PAYMENTS)                                                                                                   ALL VALUES MUST INCLUDE RELEVANT PROPORTION OF P&amp;G AND CPA</t>
    </r>
  </si>
  <si>
    <t>DPW/001</t>
  </si>
  <si>
    <r>
      <t xml:space="preserve">INCEPTION,  PRELIMINARY DESIGN: CONCEPT AND VIABILITY,  DETAIL DESIGN, DOCUMENTATION AND PROCUREMENT STAGES, </t>
    </r>
    <r>
      <rPr>
        <b/>
        <i/>
        <sz val="12"/>
        <color indexed="10"/>
        <rFont val="Arial"/>
        <family val="2"/>
      </rPr>
      <t>ALL VALUES MUST INCLUDE RELEVANT PROPORTION OF P&amp;G AND CPA DURING CONSTRUCTION STAGE.</t>
    </r>
  </si>
  <si>
    <t>PAGE II OF INPUT DATA</t>
  </si>
  <si>
    <t>ESTIMATES ONLY</t>
  </si>
  <si>
    <t/>
  </si>
  <si>
    <t>PERCENTAGE BASED FEES</t>
  </si>
  <si>
    <t>STAGE COMPLETED</t>
  </si>
  <si>
    <t>TOTAL VALUE OF ALL WORK BY THE ENGINEER APPROPRIATE TO CLAUSE 4.2.3 OF THE GAZETTE</t>
  </si>
  <si>
    <t>TOTAL VALUE OF ALL WORK COMPLETED APPROPRIATE TO CLAUSE 4.2.3.(1) OF THE GAZETTE</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</si>
  <si>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</si>
  <si>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</si>
  <si>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</si>
  <si>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</si>
  <si>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</si>
  <si>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</si>
  <si>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</si>
  <si>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CONSULTING ENGINEER</t>
  </si>
  <si>
    <t>NAME: __________________________________________</t>
  </si>
  <si>
    <t>COMMENTS</t>
  </si>
  <si>
    <t>TOTAL FEES DUE (EXCL VAT)</t>
  </si>
  <si>
    <t>TOTAL FEES, EXPENSES AND COSTS (DISBURSEMENTS) (d)</t>
  </si>
  <si>
    <t>TOTAL FEES TIME BASED (c)</t>
  </si>
  <si>
    <t>Rate (R)</t>
  </si>
  <si>
    <t>Portion claimed %</t>
  </si>
  <si>
    <t>Tariff (R)</t>
  </si>
  <si>
    <t>Approved rate (R)</t>
  </si>
  <si>
    <t>PENALTY APPLIED</t>
  </si>
  <si>
    <t>Yes</t>
  </si>
  <si>
    <t>CLOSE OUT</t>
  </si>
  <si>
    <t>PERCENTAGE OF STAGE COMPLETED</t>
  </si>
  <si>
    <t>NOT REGISTERED</t>
  </si>
  <si>
    <t>APPORTIONMENT OF THE DESIGN STAGE</t>
  </si>
  <si>
    <t xml:space="preserve">Stage </t>
  </si>
  <si>
    <t>Description</t>
  </si>
  <si>
    <t>Apportionment</t>
  </si>
  <si>
    <t>Progress</t>
  </si>
  <si>
    <t>Factor</t>
  </si>
  <si>
    <t>Stage 1</t>
  </si>
  <si>
    <t>Inception</t>
  </si>
  <si>
    <t>Stage 2</t>
  </si>
  <si>
    <t>Preliminary Design: Concept and Viability</t>
  </si>
  <si>
    <t>Stage 3</t>
  </si>
  <si>
    <t>Design Development</t>
  </si>
  <si>
    <t>Stage 4</t>
  </si>
  <si>
    <t>Documentation and Procurement</t>
  </si>
  <si>
    <t>Detail Design</t>
  </si>
  <si>
    <t>Contract Administration and Inspection</t>
  </si>
  <si>
    <t>Close-Out</t>
  </si>
  <si>
    <t>LESS PENALTY</t>
  </si>
  <si>
    <t>___________________________</t>
  </si>
  <si>
    <t>No</t>
  </si>
  <si>
    <t>N/A for INCEPTION, CONTRACT ADMINISTRATION or CLOSE-OUT STAGE</t>
  </si>
  <si>
    <t>N/A for INCEPTION or CONSTRUCTION &amp; INCEPTION STAGE</t>
  </si>
  <si>
    <t xml:space="preserve">Input the dates in the following format: "ddmmmyy" (13sep11). </t>
  </si>
  <si>
    <t>For any information, clarification or assistance please phone Ms Magda van Es at 012 452 0446 or 082 887 1705 - E-mail magda@virtualconsulting.co.za or Charles Beaurain @ 0823907612/0125676957</t>
  </si>
  <si>
    <t>STRUCTURAL ENGINEERS' MULTIDISCIPLINARY PROJECTS</t>
  </si>
  <si>
    <t>MULTI-DISCIPLINARY PROJECT</t>
  </si>
  <si>
    <t>Engineers deal with work contained in two main types of projects: Engineering and Multi-disciplinary.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Multi-disciplinary projects.</t>
  </si>
  <si>
    <t>ANNEXURE A3</t>
  </si>
  <si>
    <t>SUMMARY  OF  FEE  ACCOUNT</t>
  </si>
  <si>
    <t>CLAIM No  :</t>
  </si>
  <si>
    <t>:</t>
  </si>
  <si>
    <t xml:space="preserve"> Name of Service</t>
  </si>
  <si>
    <t>WCS</t>
  </si>
  <si>
    <t xml:space="preserve"> Name of Consultant Firm</t>
  </si>
  <si>
    <t xml:space="preserve"> Address of Consultant Firm</t>
  </si>
  <si>
    <t xml:space="preserve"> Departmental File Ref</t>
  </si>
  <si>
    <t>Our Ref No.</t>
  </si>
  <si>
    <t xml:space="preserve"> VAT Registration No.</t>
  </si>
  <si>
    <t>Tax Invoice No.</t>
  </si>
  <si>
    <t xml:space="preserve"> 1. PROFESSIONAL FEES</t>
  </si>
  <si>
    <t>Total (No VAT)</t>
  </si>
  <si>
    <t>SCHEDULE</t>
  </si>
  <si>
    <t xml:space="preserve"> Tariff of Fees</t>
  </si>
  <si>
    <t>Consultant</t>
  </si>
  <si>
    <t>(From Tax Invoice)</t>
  </si>
  <si>
    <t>Cumulative to date Amount</t>
  </si>
  <si>
    <t>This Claim Amount</t>
  </si>
  <si>
    <t>V</t>
  </si>
  <si>
    <t xml:space="preserve"> Time Basis Fee</t>
  </si>
  <si>
    <t xml:space="preserve">Schedule V </t>
  </si>
  <si>
    <t>Report Fee</t>
  </si>
  <si>
    <t>Construction Monitoring (If applicable)</t>
  </si>
  <si>
    <t>Other  -  Specify</t>
  </si>
  <si>
    <t xml:space="preserve"> Less  :</t>
  </si>
  <si>
    <t>Report Fee now Included in Tariff</t>
  </si>
  <si>
    <t xml:space="preserve"> Total Time Basis Fee to Date:</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</si>
  <si>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</si>
  <si>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</si>
  <si>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</si>
  <si>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</si>
  <si>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</si>
  <si>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</si>
  <si>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</si>
  <si>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</si>
  <si>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</si>
  <si>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</si>
  <si>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</si>
  <si>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</si>
  <si>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</si>
  <si>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</si>
  <si>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</si>
  <si>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</si>
  <si>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Plus :</t>
  </si>
  <si>
    <t>VAT  x</t>
  </si>
  <si>
    <t xml:space="preserve"> AMOUNT OF THIS CLAIM  No  :</t>
  </si>
  <si>
    <t>NOTE: COMPLETE ONLY THE APPROPRIATE SECTIONS</t>
  </si>
  <si>
    <t>Cumulative Site Staff Charges Excl VAT</t>
  </si>
  <si>
    <t xml:space="preserve"> Part Time Supervision Cumulative Excl VAT</t>
  </si>
  <si>
    <t>Previously claimed Excl VAT</t>
  </si>
  <si>
    <t>Full Time Supervision Cumulative EXCL VAT</t>
  </si>
  <si>
    <t>Travelling expenses Cumulative Excl VAT</t>
  </si>
  <si>
    <t>D: Survey, Soil Tests and Other Charges</t>
  </si>
  <si>
    <t>Survey, Soil Tests and Other Charges Cumulative Excl VAT</t>
  </si>
  <si>
    <t>SITE STAFF CHARGES</t>
  </si>
  <si>
    <t>SURVEY, SOIL TESTS AND OTHER CHARGES</t>
  </si>
  <si>
    <t>TOTAL PROFESSIONAL FEES DUE (a) + (b) + (c)</t>
  </si>
  <si>
    <t>TOTAL PERCENTAGE BASED AND TIME BASED FEE CLAIM</t>
  </si>
  <si>
    <t>Subsistance &amp; Travelling</t>
  </si>
  <si>
    <t>Cumulative Site Staff   Other Charges Excl VAT</t>
  </si>
  <si>
    <t>THE FEE ACCOUNT</t>
  </si>
  <si>
    <t>No fee account shall be submitted to the DPW Project Manager without all the relevant information and the documents as listed below attached and of which the examples and forms, form part this document :</t>
  </si>
  <si>
    <t>(a)</t>
  </si>
  <si>
    <t>Covering letter and TAX invoice  - must be signed by a Principal/Director of the Consultant Firm</t>
  </si>
  <si>
    <t>(b)</t>
  </si>
  <si>
    <t>Summary of the Fee Claim: Annexure A3</t>
  </si>
  <si>
    <t>(c)</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</si>
  <si>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</si>
  <si>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</si>
  <si>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</si>
  <si>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</si>
  <si>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</si>
  <si>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</si>
  <si>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ESTIMATED  ENGINEERING FEES</t>
  </si>
  <si>
    <t>3. Subsistence Charges [See your letter of appointment. Use either Table 4 or Table 5, not both]</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</si>
  <si>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</si>
  <si>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</si>
  <si>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</si>
  <si>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</si>
  <si>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</si>
  <si>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</si>
  <si>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</si>
  <si>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</si>
  <si>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</si>
  <si>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</si>
  <si>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</si>
  <si>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</si>
  <si>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</si>
  <si>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</si>
  <si>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</si>
  <si>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</si>
  <si>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</si>
  <si>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</si>
  <si>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</si>
  <si>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</si>
  <si>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</si>
  <si>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at</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</si>
  <si>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</si>
  <si>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</si>
  <si>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</si>
  <si>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</si>
  <si>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</si>
  <si>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</si>
  <si>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</si>
  <si>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</si>
  <si>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</si>
  <si>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</si>
  <si>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</si>
  <si>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</si>
  <si>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</si>
  <si>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</si>
  <si>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</si>
  <si>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</si>
  <si>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</si>
  <si>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</si>
  <si>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</si>
  <si>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</si>
  <si>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</si>
  <si>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</si>
  <si>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</si>
  <si>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</si>
  <si>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</si>
  <si>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</si>
  <si>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</si>
  <si>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</si>
  <si>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</si>
  <si>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</si>
  <si>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</si>
  <si>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</si>
  <si>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</si>
  <si>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</si>
  <si>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</si>
  <si>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</si>
  <si>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</si>
  <si>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</si>
  <si>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</si>
  <si>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</si>
  <si>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</si>
  <si>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Rate</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</si>
  <si>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</si>
  <si>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</si>
  <si>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</si>
  <si>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</si>
  <si>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</si>
  <si>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</si>
  <si>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</si>
  <si>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</si>
  <si>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</si>
  <si>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</si>
  <si>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</si>
  <si>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</si>
  <si>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</si>
  <si>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</si>
  <si>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</si>
  <si>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</si>
  <si>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</si>
  <si>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</si>
  <si>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</si>
  <si>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</si>
  <si>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</si>
  <si>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</si>
  <si>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</si>
  <si>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</si>
  <si>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</si>
  <si>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</si>
  <si>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</si>
  <si>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</si>
  <si>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</si>
  <si>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</si>
  <si>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</si>
  <si>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</si>
  <si>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</si>
  <si>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</si>
  <si>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</si>
  <si>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</si>
  <si>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</si>
  <si>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</si>
  <si>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</si>
  <si>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</si>
  <si>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</si>
  <si>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</si>
  <si>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</si>
  <si>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</si>
  <si>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</si>
  <si>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</si>
  <si>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</si>
  <si>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</si>
  <si>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</si>
  <si>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</si>
  <si>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SCHEDULE W: SUBSISTENCE &amp; TRAVELLING EXPENSES</t>
  </si>
  <si>
    <t>(Input data from Trip Sheet Form A5)</t>
  </si>
  <si>
    <t>Claim No</t>
  </si>
  <si>
    <t>WCS NO:</t>
  </si>
  <si>
    <t>A. By private car</t>
  </si>
  <si>
    <t>Trip No</t>
  </si>
  <si>
    <t>Hours claimed*</t>
  </si>
  <si>
    <t>Cumulative Travelling Time claim Excl. VAT</t>
  </si>
  <si>
    <t>B. **By Airways Including time travelled by own or hired car or shuttle. Attach all air ticket receipts and other relevant documents</t>
  </si>
  <si>
    <t>OUTWARD JOURNEY</t>
  </si>
  <si>
    <t>RETURN JOURNEY</t>
  </si>
  <si>
    <t>Travelling time (hrs.)</t>
  </si>
  <si>
    <t>Trip No.</t>
  </si>
  <si>
    <t>First destination</t>
  </si>
  <si>
    <t>Second Destination</t>
  </si>
  <si>
    <t>Arrival date &amp; time at second destination</t>
  </si>
  <si>
    <t>Date &amp; Time</t>
  </si>
  <si>
    <t>Home</t>
  </si>
  <si>
    <t>OR Tambo</t>
  </si>
  <si>
    <t>CPT RM</t>
  </si>
  <si>
    <t>CPT Airport</t>
  </si>
  <si>
    <t>Travelling Time Cumulative Excl. VAT</t>
  </si>
  <si>
    <t>Cumulative Total Travelling Time claim Excl. VAT</t>
  </si>
  <si>
    <t>Total Previously claimed</t>
  </si>
  <si>
    <t>Toyota</t>
  </si>
  <si>
    <t>From</t>
  </si>
  <si>
    <t>Destination</t>
  </si>
  <si>
    <t>Parking Charges</t>
  </si>
  <si>
    <t>Toll Gates</t>
  </si>
  <si>
    <t>Rate/km ( R)</t>
  </si>
  <si>
    <t>Motor Vehicle Expenses Cumulative Excl. VAT</t>
  </si>
  <si>
    <t>City / Town</t>
  </si>
  <si>
    <t xml:space="preserve">Total Hours </t>
  </si>
  <si>
    <t>Subsistence Charges Cumulative Excl. VAT</t>
  </si>
  <si>
    <t>4. Other Transport/Air/Bus/Hired vehicle/other</t>
  </si>
  <si>
    <t>Service Provider</t>
  </si>
  <si>
    <t>Flight No Outward</t>
  </si>
  <si>
    <t>Flight No Return</t>
  </si>
  <si>
    <t>Public Transport Cumulative Excl. VAT</t>
  </si>
  <si>
    <t>Travelling &amp; Public Transport Cumulative Total Excl. VAT</t>
  </si>
  <si>
    <t>Total this claim</t>
  </si>
  <si>
    <r>
      <t xml:space="preserve">1.  Report stage only </t>
    </r>
    <r>
      <rPr>
        <b/>
        <sz val="10"/>
        <color rgb="FFFF0000"/>
        <rFont val="Arial"/>
        <family val="2"/>
      </rPr>
      <t>(Only if specifically appointed for this stage only)</t>
    </r>
  </si>
  <si>
    <t>3.  Other</t>
  </si>
  <si>
    <r>
      <t xml:space="preserve">2. Construction monitoring only  </t>
    </r>
    <r>
      <rPr>
        <b/>
        <sz val="10"/>
        <color rgb="FFFF0000"/>
        <rFont val="Arial"/>
        <family val="2"/>
      </rPr>
      <t>(only after written approval)</t>
    </r>
  </si>
  <si>
    <t xml:space="preserve"> TOTAL EXCL NON VAT ITEMS</t>
  </si>
  <si>
    <t>PLUS NON VAT ITEMS</t>
  </si>
  <si>
    <t xml:space="preserve"> SUBSISTENCE &amp; TRAVELLING CHARGES </t>
  </si>
  <si>
    <t>Trip sheet: Annexure A5: Claims for Subsistence and Travelling. This form shall be completed by the person during each trip.</t>
  </si>
  <si>
    <t>Less Penalty Applied</t>
  </si>
  <si>
    <t>PLEASE READ THE NOTES (1st SHEET) BEFORE STARTING TO POPULATE THE SHEETS. COMPLETE ALL YELLOW CELLS PLEASE !!!</t>
  </si>
  <si>
    <t>PREVIOUS CLAIMS</t>
  </si>
  <si>
    <t>CLAIM NO</t>
  </si>
  <si>
    <t>City/Town/Site</t>
  </si>
  <si>
    <t>Penaltiy aAplied</t>
  </si>
  <si>
    <t>CLAIM NO:</t>
  </si>
  <si>
    <t>INCEPTION</t>
  </si>
  <si>
    <t>SCALE_SB</t>
  </si>
  <si>
    <t>2013 Scales</t>
  </si>
  <si>
    <t xml:space="preserve">Version: 1.1  2014-07    </t>
  </si>
  <si>
    <t>Fee in accordance with the National Department of Public Works Scope of Engineering Services and Tariff of Fees for Persons Registered in terms of the Engineering Profession Act, 2000 (Act No. 46 of 2000) dated 1 March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</si>
</sst>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6" formatCode="&quot;R&quot;\ #,##0;[Red]&quot;R&quot;\ \-#,##0"/>
    <numFmt numFmtId="7" formatCode="&quot;R&quot;\ #,##0.00;&quot;R&quot;\ \-#,##0.00"/>
    <numFmt numFmtId="44" formatCode="_ &quot;R&quot;\ * #,##0.00_ ;_ &quot;R&quot;\ * \-#,##0.00_ ;_ &quot;R&quot;\ * &quot;-&quot;??_ ;_ @_ "/>
    <numFmt numFmtId="43" formatCode="_ * #,##0.00_ ;_ * \-#,##0.00_ ;_ * &quot;-&quot;??_ ;_ @_ "/>
    <numFmt numFmtId="164" formatCode="&quot;R&quot;\ #,##0_);\(&quot;R&quot;\ #,##0\)"/>
    <numFmt numFmtId="165" formatCode="&quot;R&quot;\ #,##0.00_);\(&quot;R&quot;\ #,##0.00\)"/>
    <numFmt numFmtId="166" formatCode="#.00"/>
    <numFmt numFmtId="167" formatCode="#."/>
    <numFmt numFmtId="168" formatCode="m\o\n\th\ d\,\ yyyy"/>
    <numFmt numFmtId="169" formatCode="0.0%"/>
    <numFmt numFmtId="170" formatCode="&quot;R&quot;\ #,##0.00"/>
    <numFmt numFmtId="171" formatCode="[$-1C09]dd\ mmmm\ yyyy;@"/>
    <numFmt numFmtId="172" formatCode="&quot;R&quot;\ #,##0"/>
    <numFmt numFmtId="173" formatCode="General_)"/>
    <numFmt numFmtId="174" formatCode="dd\ mmmm\ yyyy"/>
    <numFmt numFmtId="175" formatCode="0.000"/>
    <numFmt numFmtId="176" formatCode="000"/>
    <numFmt numFmtId="177" formatCode="000000"/>
    <numFmt numFmtId="178" formatCode="#\ ###\ ##0.00;\(#\ ###\ ##0.00\);\ \ \-\ \ "/>
    <numFmt numFmtId="179" formatCode="0000"/>
    <numFmt numFmtId="180" formatCode="dd\-mmm\-yyyy_)"/>
    <numFmt numFmtId="181" formatCode="dd\-mmm\-yyyy"/>
    <numFmt numFmtId="182" formatCode="00"/>
    <numFmt numFmtId="183" formatCode="dd\-mmm\-yy_)"/>
    <numFmt numFmtId="184" formatCode="0.0"/>
    <numFmt numFmtId="185" formatCode="[$R-1C09]\ #,##0.00"/>
    <numFmt numFmtId="186" formatCode="dd\-mmm\-yy\ hh:mm"/>
  </numFmts>
  <fonts count="112"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8"/>
      <color indexed="81"/>
      <name val="Tahoma"/>
      <family val="2"/>
    </font>
    <font>
      <b/>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b/>
      <sz val="11"/>
      <name val="Arial"/>
      <family val="2"/>
    </font>
    <font>
      <b/>
      <u/>
      <sz val="8"/>
      <name val="Arial"/>
      <family val="2"/>
    </font>
    <font>
      <sz val="10"/>
      <color indexed="12"/>
      <name val="Arial"/>
      <family val="2"/>
    </font>
    <font>
      <b/>
      <sz val="10"/>
      <color indexed="10"/>
      <name val="Arial"/>
      <family val="2"/>
    </font>
    <font>
      <sz val="9"/>
      <name val="Arial"/>
      <family val="2"/>
    </font>
    <font>
      <b/>
      <sz val="11"/>
      <color indexed="10"/>
      <name val="Arial"/>
      <family val="2"/>
    </font>
    <font>
      <sz val="10"/>
      <color indexed="10"/>
      <name val="Arial"/>
      <family val="2"/>
    </font>
    <font>
      <b/>
      <sz val="12"/>
      <color indexed="10"/>
      <name val="Arial"/>
      <family val="2"/>
    </font>
    <font>
      <i/>
      <sz val="12"/>
      <name val="Arial"/>
      <family val="2"/>
    </font>
    <font>
      <b/>
      <i/>
      <sz val="12"/>
      <color indexed="12"/>
      <name val="Arial"/>
      <family val="2"/>
    </font>
    <font>
      <sz val="14"/>
      <name val="Arial"/>
      <family val="2"/>
    </font>
    <font>
      <b/>
      <sz val="12"/>
      <color indexed="8"/>
      <name val="Arial"/>
      <family val="2"/>
    </font>
    <font>
      <b/>
      <u/>
      <sz val="14"/>
      <color indexed="12"/>
      <name val="Arial"/>
      <family val="2"/>
    </font>
    <font>
      <sz val="14"/>
      <color indexed="8"/>
      <name val="Arial"/>
      <family val="2"/>
    </font>
    <font>
      <b/>
      <sz val="12"/>
      <color indexed="12"/>
      <name val="Arial"/>
      <family val="2"/>
    </font>
    <font>
      <b/>
      <sz val="11"/>
      <color indexed="8"/>
      <name val="Arial"/>
      <family val="2"/>
    </font>
    <font>
      <b/>
      <u/>
      <sz val="11"/>
      <name val="Arial"/>
      <family val="2"/>
    </font>
    <font>
      <i/>
      <sz val="11"/>
      <name val="Arial"/>
      <family val="2"/>
    </font>
    <font>
      <b/>
      <sz val="22"/>
      <color indexed="10"/>
      <name val="Arial"/>
      <family val="2"/>
    </font>
    <font>
      <b/>
      <sz val="18"/>
      <color indexed="10"/>
      <name val="Arial"/>
      <family val="2"/>
    </font>
    <font>
      <b/>
      <i/>
      <sz val="14"/>
      <color indexed="10"/>
      <name val="Arial"/>
      <family val="2"/>
    </font>
    <font>
      <sz val="24"/>
      <color indexed="10"/>
      <name val="Arial"/>
      <family val="2"/>
    </font>
    <font>
      <u/>
      <sz val="16"/>
      <name val="Arial"/>
      <family val="2"/>
    </font>
    <font>
      <b/>
      <u/>
      <sz val="12"/>
      <name val="Arial"/>
      <family val="2"/>
    </font>
    <font>
      <b/>
      <u/>
      <sz val="12"/>
      <color indexed="10"/>
      <name val="Arial"/>
      <family val="2"/>
    </font>
    <font>
      <i/>
      <sz val="10"/>
      <name val="Arial"/>
      <family val="2"/>
    </font>
    <font>
      <b/>
      <i/>
      <sz val="10"/>
      <name val="Arial"/>
      <family val="2"/>
    </font>
    <font>
      <b/>
      <sz val="11"/>
      <color indexed="12"/>
      <name val="Arial"/>
      <family val="2"/>
    </font>
    <font>
      <sz val="8"/>
      <name val="Courier"/>
      <family val="3"/>
    </font>
    <font>
      <sz val="11"/>
      <color indexed="10"/>
      <name val="Arial"/>
      <family val="2"/>
    </font>
    <font>
      <b/>
      <sz val="12"/>
      <color indexed="17"/>
      <name val="Arial"/>
      <family val="2"/>
    </font>
    <font>
      <sz val="12"/>
      <color indexed="8"/>
      <name val="Arial"/>
      <family val="2"/>
    </font>
    <font>
      <b/>
      <sz val="11"/>
      <color indexed="15"/>
      <name val="Arial"/>
      <family val="2"/>
    </font>
    <font>
      <sz val="11"/>
      <color indexed="41"/>
      <name val="Arial"/>
      <family val="2"/>
    </font>
    <font>
      <b/>
      <sz val="22"/>
      <color indexed="12"/>
      <name val="Arial"/>
      <family val="2"/>
    </font>
    <font>
      <b/>
      <sz val="11"/>
      <color indexed="17"/>
      <name val="Arial"/>
      <family val="2"/>
    </font>
    <font>
      <b/>
      <i/>
      <sz val="11"/>
      <name val="Arial"/>
      <family val="2"/>
    </font>
    <font>
      <i/>
      <sz val="11"/>
      <color indexed="12"/>
      <name val="Arial"/>
      <family val="2"/>
    </font>
    <font>
      <b/>
      <sz val="22"/>
      <color indexed="57"/>
      <name val="Arial"/>
      <family val="2"/>
    </font>
    <font>
      <b/>
      <sz val="18"/>
      <color indexed="12"/>
      <name val="Arial"/>
      <family val="2"/>
    </font>
    <font>
      <b/>
      <sz val="14"/>
      <color indexed="12"/>
      <name val="Arial"/>
      <family val="2"/>
    </font>
    <font>
      <i/>
      <sz val="11"/>
      <color indexed="10"/>
      <name val="Arial"/>
      <family val="2"/>
    </font>
    <font>
      <sz val="10"/>
      <color indexed="81"/>
      <name val="Tahoma"/>
      <family val="2"/>
    </font>
    <font>
      <b/>
      <sz val="18"/>
      <color indexed="16"/>
      <name val="Arial"/>
      <family val="2"/>
    </font>
    <font>
      <sz val="12"/>
      <color indexed="22"/>
      <name val="Courier"/>
      <family val="3"/>
    </font>
    <font>
      <sz val="9"/>
      <name val="Arial"/>
      <family val="2"/>
    </font>
    <font>
      <b/>
      <u/>
      <sz val="18"/>
      <name val="Arial"/>
      <family val="2"/>
    </font>
    <font>
      <b/>
      <i/>
      <sz val="10"/>
      <color indexed="8"/>
      <name val="Arial"/>
      <family val="2"/>
    </font>
    <font>
      <sz val="9"/>
      <color indexed="8"/>
      <name val="Arial"/>
      <family val="2"/>
    </font>
    <font>
      <b/>
      <sz val="14"/>
      <color indexed="8"/>
      <name val="Arial"/>
      <family val="2"/>
    </font>
    <font>
      <b/>
      <i/>
      <sz val="11"/>
      <color indexed="12"/>
      <name val="Arial"/>
      <family val="2"/>
    </font>
    <font>
      <b/>
      <u/>
      <sz val="14"/>
      <name val="Arial"/>
      <family val="2"/>
    </font>
    <font>
      <sz val="10"/>
      <color indexed="43"/>
      <name val="Arial"/>
      <family val="2"/>
    </font>
    <font>
      <sz val="12"/>
      <color indexed="16"/>
      <name val="Arial"/>
      <family val="2"/>
    </font>
    <font>
      <sz val="14"/>
      <color indexed="12"/>
      <name val="Arial"/>
      <family val="2"/>
    </font>
    <font>
      <b/>
      <sz val="12"/>
      <color indexed="41"/>
      <name val="Arial"/>
      <family val="2"/>
    </font>
    <font>
      <b/>
      <sz val="8"/>
      <color indexed="8"/>
      <name val="Arial"/>
      <family val="2"/>
    </font>
    <font>
      <sz val="8"/>
      <color indexed="8"/>
      <name val="Arial"/>
      <family val="2"/>
    </font>
    <font>
      <b/>
      <sz val="9"/>
      <color indexed="8"/>
      <name val="Arial"/>
      <family val="2"/>
    </font>
    <font>
      <sz val="12"/>
      <color indexed="10"/>
      <name val="Tahoma"/>
      <family val="2"/>
    </font>
    <font>
      <b/>
      <sz val="14"/>
      <color indexed="10"/>
      <name val="Arial"/>
      <family val="2"/>
    </font>
    <font>
      <b/>
      <i/>
      <sz val="12"/>
      <color indexed="10"/>
      <name val="Arial"/>
      <family val="2"/>
    </font>
    <font>
      <b/>
      <i/>
      <sz val="14"/>
      <name val="Arial"/>
      <family val="2"/>
    </font>
    <font>
      <b/>
      <sz val="10"/>
      <color indexed="10"/>
      <name val="Tahoma"/>
      <family val="2"/>
    </font>
    <font>
      <b/>
      <i/>
      <sz val="12"/>
      <name val="Arial"/>
      <family val="2"/>
    </font>
    <font>
      <b/>
      <sz val="16"/>
      <name val="Courier"/>
      <family val="3"/>
    </font>
    <font>
      <b/>
      <sz val="14"/>
      <color indexed="17"/>
      <name val="Arial"/>
      <family val="2"/>
    </font>
    <font>
      <sz val="8"/>
      <color indexed="10"/>
      <name val="Tahoma"/>
      <family val="2"/>
    </font>
    <font>
      <b/>
      <sz val="12"/>
      <name val="Courier"/>
      <family val="3"/>
    </font>
    <font>
      <b/>
      <sz val="12"/>
      <color indexed="10"/>
      <name val="Tahoma"/>
      <family val="2"/>
    </font>
    <font>
      <b/>
      <sz val="11"/>
      <color indexed="10"/>
      <name val="Arial Narrow"/>
      <family val="2"/>
    </font>
    <font>
      <sz val="12"/>
      <color indexed="10"/>
      <name val="Courier"/>
      <family val="3"/>
    </font>
    <font>
      <b/>
      <sz val="9"/>
      <color indexed="10"/>
      <name val="Arial"/>
      <family val="2"/>
    </font>
    <font>
      <sz val="10"/>
      <name val="Courier"/>
      <family val="3"/>
    </font>
    <font>
      <b/>
      <sz val="10"/>
      <color indexed="10"/>
      <name val="Arial Narrow"/>
      <family val="2"/>
    </font>
    <font>
      <sz val="11"/>
      <name val="Courier"/>
      <family val="3"/>
    </font>
    <font>
      <b/>
      <i/>
      <sz val="10"/>
      <color rgb="FFFF0000"/>
      <name val="Arial"/>
      <family val="2"/>
    </font>
    <font>
      <u/>
      <sz val="12"/>
      <name val="Arial"/>
      <family val="2"/>
    </font>
    <font>
      <b/>
      <u/>
      <sz val="10"/>
      <color indexed="10"/>
      <name val="Arial"/>
      <family val="2"/>
    </font>
    <font>
      <b/>
      <sz val="10"/>
      <color indexed="12"/>
      <name val="Arial"/>
      <family val="2"/>
    </font>
    <font>
      <b/>
      <u/>
      <sz val="10"/>
      <name val="Arial"/>
      <family val="2"/>
    </font>
    <font>
      <sz val="12"/>
      <name val="Courier"/>
      <family val="3"/>
    </font>
    <font>
      <u/>
      <sz val="10"/>
      <name val="Arial"/>
      <family val="2"/>
    </font>
    <font>
      <b/>
      <sz val="11"/>
      <color rgb="FF1F497D"/>
      <name val="Arial"/>
      <family val="2"/>
    </font>
    <font>
      <sz val="10"/>
      <name val="Courier"/>
      <family val="3"/>
    </font>
    <font>
      <sz val="11"/>
      <color rgb="FF1F497D"/>
      <name val="Arial"/>
      <family val="2"/>
    </font>
    <font>
      <sz val="8"/>
      <name val="Arial"/>
      <family val="2"/>
    </font>
    <font>
      <b/>
      <sz val="14"/>
      <name val="Arial"/>
      <family val="2"/>
    </font>
    <font>
      <b/>
      <sz val="12"/>
      <color rgb="FFFF0000"/>
      <name val="Arial"/>
      <family val="2"/>
    </font>
    <font>
      <sz val="12"/>
      <color rgb="FFFF0000"/>
      <name val="Arial"/>
      <family val="2"/>
    </font>
    <font>
      <b/>
      <sz val="10"/>
      <color rgb="FF000000"/>
      <name val="Arial"/>
      <family val="2"/>
    </font>
    <font>
      <b/>
      <sz val="10"/>
      <color rgb="FFFF0000"/>
      <name val="Arial"/>
      <family val="2"/>
    </font>
    <font>
      <u/>
      <sz val="12"/>
      <color rgb="FFFF0000"/>
      <name val="Arial"/>
      <family val="2"/>
    </font>
    <font>
      <sz val="10"/>
      <color rgb="FF000000"/>
      <name val="Arial"/>
      <family val="2"/>
    </font>
  </fonts>
  <fills count="13">
    <fill>
      <patternFill patternType="none"/>
    </fill>
    <fill>
      <patternFill patternType="gray125"/>
    </fill>
    <fill>
      <patternFill patternType="lightHorizontal">
        <fgColor indexed="9"/>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51"/>
        <bgColor indexed="64"/>
      </patternFill>
    </fill>
    <fill>
      <patternFill patternType="solid">
        <fgColor indexed="43"/>
        <bgColor indexed="9"/>
      </patternFill>
    </fill>
    <fill>
      <patternFill patternType="solid">
        <fgColor indexed="41"/>
        <bgColor indexed="64"/>
      </patternFill>
    </fill>
    <fill>
      <patternFill patternType="solid">
        <fgColor indexed="47"/>
        <bgColor indexed="64"/>
      </patternFill>
    </fill>
    <fill>
      <patternFill patternType="solid">
        <fgColor rgb="FFFFFF99"/>
        <bgColor indexed="64"/>
      </patternFill>
    </fill>
    <fill>
      <patternFill patternType="solid">
        <fgColor rgb="FFFFFFCC"/>
        <bgColor indexed="64"/>
      </patternFill>
    </fill>
  </fills>
  <borders count="223">
    <border>
      <left/>
      <right/>
      <top/>
      <bottom/>
      <diagonal/>
    </border>
    <border>
      <left/>
      <right/>
      <top style="thin">
        <color indexed="64"/>
      </top>
      <bottom style="double">
        <color indexed="64"/>
      </bottom>
      <diagonal/>
    </border>
    <border>
      <left style="double">
        <color indexed="64"/>
      </left>
      <right/>
      <top/>
      <bottom/>
      <diagonal/>
    </border>
    <border>
      <left/>
      <right/>
      <top/>
      <bottom style="medium">
        <color indexed="64"/>
      </bottom>
      <diagonal/>
    </border>
    <border>
      <left/>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bottom style="thin">
        <color indexed="64"/>
      </bottom>
      <diagonal/>
    </border>
    <border>
      <left/>
      <right/>
      <top style="medium">
        <color indexed="64"/>
      </top>
      <bottom style="double">
        <color indexed="64"/>
      </bottom>
      <diagonal/>
    </border>
    <border>
      <left style="double">
        <color indexed="64"/>
      </left>
      <right/>
      <top style="double">
        <color indexed="64"/>
      </top>
      <bottom style="double">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style="double">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style="double">
        <color indexed="64"/>
      </left>
      <right style="thin">
        <color indexed="64"/>
      </right>
      <top/>
      <bottom style="hair">
        <color indexed="64"/>
      </bottom>
      <diagonal/>
    </border>
    <border>
      <left style="double">
        <color indexed="64"/>
      </left>
      <right/>
      <top style="medium">
        <color indexed="64"/>
      </top>
      <bottom style="double">
        <color indexed="64"/>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top/>
      <bottom style="medium">
        <color indexed="64"/>
      </bottom>
      <diagonal/>
    </border>
    <border>
      <left/>
      <right style="thin">
        <color indexed="64"/>
      </right>
      <top style="double">
        <color indexed="64"/>
      </top>
      <bottom style="double">
        <color indexed="64"/>
      </bottom>
      <diagonal/>
    </border>
    <border>
      <left/>
      <right/>
      <top style="double">
        <color indexed="64"/>
      </top>
      <bottom style="medium">
        <color indexed="64"/>
      </bottom>
      <diagonal/>
    </border>
    <border>
      <left style="thin">
        <color indexed="64"/>
      </left>
      <right style="double">
        <color indexed="64"/>
      </right>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thin">
        <color indexed="64"/>
      </bottom>
      <diagonal/>
    </border>
    <border>
      <left/>
      <right style="double">
        <color indexed="64"/>
      </right>
      <top style="medium">
        <color indexed="64"/>
      </top>
      <bottom style="medium">
        <color indexed="64"/>
      </bottom>
      <diagonal/>
    </border>
    <border>
      <left style="thin">
        <color indexed="64"/>
      </left>
      <right/>
      <top style="double">
        <color indexed="64"/>
      </top>
      <bottom/>
      <diagonal/>
    </border>
    <border>
      <left/>
      <right/>
      <top style="dotted">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bottom style="dashed">
        <color indexed="64"/>
      </bottom>
      <diagonal/>
    </border>
    <border>
      <left/>
      <right/>
      <top style="dashed">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right/>
      <top style="thin">
        <color indexed="64"/>
      </top>
      <bottom style="dotted">
        <color indexed="64"/>
      </bottom>
      <diagonal/>
    </border>
    <border>
      <left style="double">
        <color indexed="64"/>
      </left>
      <right/>
      <top style="double">
        <color indexed="64"/>
      </top>
      <bottom style="dashed">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double">
        <color indexed="64"/>
      </bottom>
      <diagonal/>
    </border>
    <border>
      <left style="double">
        <color indexed="64"/>
      </left>
      <right/>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double">
        <color indexed="64"/>
      </right>
      <top style="double">
        <color indexed="64"/>
      </top>
      <bottom/>
      <diagonal/>
    </border>
    <border>
      <left style="thin">
        <color indexed="64"/>
      </left>
      <right/>
      <top style="medium">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double">
        <color indexed="64"/>
      </bottom>
      <diagonal/>
    </border>
    <border>
      <left style="thin">
        <color indexed="64"/>
      </left>
      <right style="double">
        <color indexed="64"/>
      </right>
      <top/>
      <bottom/>
      <diagonal/>
    </border>
    <border>
      <left/>
      <right style="double">
        <color indexed="64"/>
      </right>
      <top style="thin">
        <color indexed="64"/>
      </top>
      <bottom style="medium">
        <color indexed="64"/>
      </bottom>
      <diagonal/>
    </border>
    <border>
      <left/>
      <right style="double">
        <color indexed="64"/>
      </right>
      <top style="thin">
        <color indexed="64"/>
      </top>
      <bottom style="double">
        <color indexed="64"/>
      </bottom>
      <diagonal/>
    </border>
    <border>
      <left/>
      <right style="double">
        <color indexed="64"/>
      </right>
      <top/>
      <bottom style="medium">
        <color indexed="64"/>
      </bottom>
      <diagonal/>
    </border>
    <border>
      <left/>
      <right style="double">
        <color indexed="64"/>
      </right>
      <top style="medium">
        <color indexed="64"/>
      </top>
      <bottom style="double">
        <color indexed="64"/>
      </bottom>
      <diagonal/>
    </border>
    <border>
      <left style="thin">
        <color indexed="8"/>
      </left>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style="thin">
        <color indexed="8"/>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bottom style="double">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right style="double">
        <color indexed="64"/>
      </right>
      <top style="hair">
        <color indexed="64"/>
      </top>
      <bottom style="hair">
        <color indexed="64"/>
      </bottom>
      <diagonal/>
    </border>
    <border>
      <left/>
      <right/>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right/>
      <top style="hair">
        <color indexed="64"/>
      </top>
      <bottom/>
      <diagonal/>
    </border>
    <border>
      <left style="thin">
        <color indexed="64"/>
      </left>
      <right style="thin">
        <color indexed="64"/>
      </right>
      <top style="dotted">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8">
    <xf numFmtId="0" fontId="0" fillId="0" borderId="0"/>
    <xf numFmtId="44" fontId="1" fillId="0" borderId="0" applyFont="0" applyFill="0" applyBorder="0" applyAlignment="0" applyProtection="0"/>
    <xf numFmtId="168"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6" fontId="2" fillId="0" borderId="0">
      <protection locked="0"/>
    </xf>
    <xf numFmtId="167" fontId="3" fillId="0" borderId="0">
      <protection locked="0"/>
    </xf>
    <xf numFmtId="167" fontId="3" fillId="0" borderId="0">
      <protection locked="0"/>
    </xf>
    <xf numFmtId="0" fontId="22" fillId="0" borderId="0"/>
    <xf numFmtId="0" fontId="13" fillId="0" borderId="0"/>
    <xf numFmtId="9" fontId="1" fillId="0" borderId="0" applyFont="0" applyFill="0" applyBorder="0" applyAlignment="0" applyProtection="0"/>
    <xf numFmtId="167" fontId="2" fillId="0" borderId="1">
      <protection locked="0"/>
    </xf>
    <xf numFmtId="0" fontId="99" fillId="0" borderId="0" applyFont="0"/>
  </cellStyleXfs>
  <cellXfs count="1707">
    <xf numFmtId="0" fontId="0" fillId="0" borderId="0" xfId="0"/>
    <xf numFmtId="0" fontId="5" fillId="0" borderId="0" xfId="0" applyFont="1" applyFill="1" applyBorder="1" applyProtection="1"/>
    <xf numFmtId="0" fontId="17" fillId="0" borderId="0" xfId="0" applyFont="1"/>
    <xf numFmtId="0" fontId="4" fillId="0" borderId="2" xfId="0" applyFont="1" applyFill="1" applyBorder="1" applyAlignment="1" applyProtection="1">
      <alignment horizontal="left" vertical="center" wrapText="1"/>
    </xf>
    <xf numFmtId="0" fontId="0" fillId="0" borderId="0" xfId="0" applyAlignment="1">
      <alignment horizontal="left" vertical="center"/>
    </xf>
    <xf numFmtId="0" fontId="0" fillId="0" borderId="0" xfId="0" applyAlignment="1">
      <alignment horizontal="right" vertical="center"/>
    </xf>
    <xf numFmtId="0" fontId="30"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7" fillId="0" borderId="2" xfId="0" applyFont="1" applyFill="1" applyBorder="1" applyAlignment="1" applyProtection="1">
      <alignment horizontal="left" vertical="center" wrapText="1"/>
    </xf>
    <xf numFmtId="0" fontId="17" fillId="0" borderId="0" xfId="0" applyFont="1" applyBorder="1" applyAlignment="1" applyProtection="1">
      <alignment horizontal="left" vertical="center"/>
    </xf>
    <xf numFmtId="0" fontId="5" fillId="0" borderId="2" xfId="0" applyFont="1" applyFill="1" applyBorder="1" applyAlignment="1" applyProtection="1">
      <alignment vertical="center"/>
    </xf>
    <xf numFmtId="0" fontId="4" fillId="0" borderId="0" xfId="0" applyFont="1" applyBorder="1" applyAlignment="1" applyProtection="1">
      <alignment vertical="center"/>
    </xf>
    <xf numFmtId="9" fontId="5" fillId="0" borderId="2" xfId="0" applyNumberFormat="1" applyFont="1" applyFill="1" applyBorder="1" applyAlignment="1" applyProtection="1">
      <alignment vertical="center"/>
    </xf>
    <xf numFmtId="0" fontId="17" fillId="0" borderId="0" xfId="0" applyFont="1" applyBorder="1" applyAlignment="1" applyProtection="1">
      <alignment vertical="center"/>
    </xf>
    <xf numFmtId="0" fontId="4" fillId="0" borderId="0" xfId="0" applyFont="1" applyFill="1" applyBorder="1" applyAlignment="1" applyProtection="1">
      <alignment vertical="center"/>
    </xf>
    <xf numFmtId="170" fontId="4" fillId="0" borderId="0" xfId="0" applyNumberFormat="1" applyFont="1" applyFill="1" applyBorder="1" applyAlignment="1" applyProtection="1">
      <alignment vertical="center"/>
    </xf>
    <xf numFmtId="0" fontId="4" fillId="0" borderId="3" xfId="0" applyFont="1" applyBorder="1" applyAlignment="1" applyProtection="1">
      <alignment vertical="center"/>
    </xf>
    <xf numFmtId="0" fontId="5" fillId="0" borderId="4" xfId="0" applyFont="1" applyFill="1" applyBorder="1" applyAlignment="1" applyProtection="1">
      <alignment vertical="center"/>
    </xf>
    <xf numFmtId="165" fontId="5" fillId="0" borderId="5"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9" fontId="5" fillId="0" borderId="0" xfId="15" applyFont="1" applyFill="1" applyBorder="1" applyAlignment="1" applyProtection="1">
      <alignmen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vertical="center"/>
    </xf>
    <xf numFmtId="0" fontId="6" fillId="0" borderId="2" xfId="0" applyFont="1" applyFill="1" applyBorder="1" applyAlignment="1" applyProtection="1">
      <alignment vertical="center"/>
    </xf>
    <xf numFmtId="165" fontId="5" fillId="0" borderId="0" xfId="0" applyNumberFormat="1" applyFont="1" applyFill="1" applyBorder="1" applyAlignment="1" applyProtection="1">
      <alignment vertical="center"/>
    </xf>
    <xf numFmtId="0" fontId="5" fillId="0" borderId="6" xfId="0" applyFont="1" applyFill="1" applyBorder="1" applyAlignment="1" applyProtection="1">
      <alignment vertical="center"/>
    </xf>
    <xf numFmtId="0" fontId="4" fillId="0" borderId="7" xfId="0" applyFont="1" applyBorder="1" applyAlignment="1" applyProtection="1">
      <alignment vertical="center"/>
    </xf>
    <xf numFmtId="0" fontId="5" fillId="0" borderId="7" xfId="0" applyFont="1" applyFill="1" applyBorder="1" applyAlignment="1" applyProtection="1">
      <alignment vertical="center"/>
    </xf>
    <xf numFmtId="0" fontId="4" fillId="0" borderId="7" xfId="0" applyFont="1" applyBorder="1" applyAlignment="1" applyProtection="1">
      <alignment horizontal="left" vertical="center"/>
    </xf>
    <xf numFmtId="0" fontId="7" fillId="0" borderId="7" xfId="0" applyFont="1" applyBorder="1" applyAlignment="1" applyProtection="1">
      <alignment horizontal="left" vertical="center"/>
    </xf>
    <xf numFmtId="0" fontId="6" fillId="0" borderId="7"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5" fillId="0" borderId="7" xfId="0" applyFont="1" applyFill="1" applyBorder="1" applyAlignment="1" applyProtection="1">
      <alignment horizontal="left" vertical="center"/>
    </xf>
    <xf numFmtId="0" fontId="5" fillId="0" borderId="8"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0" xfId="0" applyFont="1" applyFill="1" applyBorder="1" applyAlignment="1" applyProtection="1">
      <alignment horizontal="left" vertical="center"/>
    </xf>
    <xf numFmtId="165" fontId="5" fillId="0" borderId="4"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0" fontId="4" fillId="0" borderId="10" xfId="0" applyFont="1" applyBorder="1" applyAlignment="1" applyProtection="1">
      <alignment vertical="center"/>
    </xf>
    <xf numFmtId="0" fontId="5" fillId="0" borderId="1" xfId="0" applyFont="1" applyFill="1" applyBorder="1" applyAlignment="1" applyProtection="1">
      <alignment vertical="center"/>
    </xf>
    <xf numFmtId="0" fontId="14" fillId="0" borderId="0" xfId="0" applyFont="1" applyBorder="1" applyAlignment="1" applyProtection="1">
      <alignment vertical="center"/>
    </xf>
    <xf numFmtId="0" fontId="18" fillId="0" borderId="2" xfId="0" applyFont="1" applyBorder="1" applyAlignment="1" applyProtection="1">
      <alignment vertical="center"/>
    </xf>
    <xf numFmtId="0" fontId="18" fillId="0" borderId="0" xfId="0" applyFont="1" applyBorder="1" applyAlignment="1" applyProtection="1">
      <alignment vertical="center"/>
    </xf>
    <xf numFmtId="170" fontId="28" fillId="0" borderId="0" xfId="0" applyNumberFormat="1" applyFont="1" applyBorder="1" applyAlignment="1" applyProtection="1">
      <alignment horizontal="center" vertical="center"/>
    </xf>
    <xf numFmtId="10" fontId="4" fillId="0" borderId="0" xfId="15" applyNumberFormat="1" applyFont="1" applyFill="1" applyBorder="1" applyAlignment="1" applyProtection="1">
      <alignment vertical="center"/>
    </xf>
    <xf numFmtId="170" fontId="4" fillId="0" borderId="0" xfId="0" applyNumberFormat="1" applyFont="1" applyFill="1" applyBorder="1" applyAlignment="1" applyProtection="1">
      <alignment horizontal="center" vertical="center"/>
    </xf>
    <xf numFmtId="172" fontId="4" fillId="0" borderId="0" xfId="0" applyNumberFormat="1" applyFont="1" applyFill="1" applyBorder="1" applyAlignment="1" applyProtection="1">
      <alignment vertical="center"/>
    </xf>
    <xf numFmtId="170" fontId="4" fillId="0" borderId="0" xfId="0" applyNumberFormat="1" applyFont="1" applyFill="1" applyBorder="1" applyAlignment="1" applyProtection="1">
      <alignment horizontal="left" vertical="center"/>
    </xf>
    <xf numFmtId="170" fontId="7" fillId="0" borderId="5" xfId="0" applyNumberFormat="1" applyFont="1" applyFill="1" applyBorder="1" applyAlignment="1" applyProtection="1">
      <alignment vertical="center"/>
    </xf>
    <xf numFmtId="9" fontId="4" fillId="0" borderId="2"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0" fontId="4" fillId="0" borderId="0" xfId="0" applyNumberFormat="1" applyFont="1" applyBorder="1" applyAlignment="1" applyProtection="1">
      <alignment vertical="center"/>
    </xf>
    <xf numFmtId="172" fontId="4" fillId="0" borderId="0" xfId="15" applyNumberFormat="1" applyFont="1" applyFill="1" applyBorder="1" applyAlignment="1" applyProtection="1">
      <alignment vertical="center"/>
    </xf>
    <xf numFmtId="9" fontId="4" fillId="0" borderId="0" xfId="15" applyFont="1" applyFill="1" applyBorder="1" applyAlignment="1" applyProtection="1">
      <alignment vertical="center"/>
    </xf>
    <xf numFmtId="0" fontId="5" fillId="0" borderId="0" xfId="0" applyFont="1" applyFill="1" applyBorder="1" applyAlignment="1" applyProtection="1">
      <alignment horizontal="center" vertical="center"/>
    </xf>
    <xf numFmtId="170" fontId="28" fillId="0" borderId="0" xfId="0" applyNumberFormat="1" applyFont="1" applyFill="1" applyBorder="1" applyAlignment="1" applyProtection="1">
      <alignment horizontal="center" vertical="center"/>
    </xf>
    <xf numFmtId="9" fontId="4" fillId="0" borderId="6" xfId="0"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Border="1" applyAlignment="1" applyProtection="1">
      <alignment horizontal="center" vertical="center"/>
    </xf>
    <xf numFmtId="170" fontId="4" fillId="0" borderId="7" xfId="0" applyNumberFormat="1" applyFont="1" applyBorder="1" applyAlignment="1" applyProtection="1">
      <alignment vertical="center"/>
    </xf>
    <xf numFmtId="170" fontId="4" fillId="0" borderId="7" xfId="0" applyNumberFormat="1" applyFont="1" applyFill="1" applyBorder="1" applyAlignment="1" applyProtection="1">
      <alignment vertical="center"/>
    </xf>
    <xf numFmtId="172" fontId="4" fillId="0" borderId="7" xfId="15" applyNumberFormat="1" applyFont="1" applyFill="1" applyBorder="1" applyAlignment="1" applyProtection="1">
      <alignment vertical="center"/>
    </xf>
    <xf numFmtId="170" fontId="4" fillId="0" borderId="7" xfId="0" applyNumberFormat="1" applyFont="1" applyFill="1" applyBorder="1" applyAlignment="1" applyProtection="1">
      <alignment horizontal="center" vertical="center"/>
    </xf>
    <xf numFmtId="2" fontId="4" fillId="0" borderId="0"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vertical="center"/>
    </xf>
    <xf numFmtId="2" fontId="4" fillId="0" borderId="0" xfId="0" applyNumberFormat="1" applyFont="1" applyBorder="1" applyAlignment="1" applyProtection="1">
      <alignment vertical="center"/>
    </xf>
    <xf numFmtId="2" fontId="5" fillId="0" borderId="3" xfId="0" applyNumberFormat="1" applyFont="1" applyFill="1" applyBorder="1" applyAlignment="1" applyProtection="1">
      <alignment vertical="center"/>
    </xf>
    <xf numFmtId="0" fontId="5" fillId="0" borderId="3" xfId="0" applyFont="1" applyFill="1" applyBorder="1" applyAlignment="1" applyProtection="1">
      <alignment horizontal="center" vertical="center"/>
    </xf>
    <xf numFmtId="9" fontId="5" fillId="0" borderId="3" xfId="15" applyFont="1" applyFill="1" applyBorder="1" applyAlignment="1" applyProtection="1">
      <alignment vertical="center"/>
    </xf>
    <xf numFmtId="170" fontId="5" fillId="0" borderId="3" xfId="0" applyNumberFormat="1" applyFont="1" applyFill="1" applyBorder="1" applyAlignment="1" applyProtection="1">
      <alignment vertical="center"/>
    </xf>
    <xf numFmtId="170" fontId="5" fillId="0" borderId="3" xfId="0" applyNumberFormat="1" applyFont="1" applyFill="1" applyBorder="1" applyAlignment="1" applyProtection="1">
      <alignment horizontal="center" vertical="center"/>
    </xf>
    <xf numFmtId="0" fontId="4" fillId="0" borderId="6" xfId="0" applyFont="1" applyBorder="1" applyAlignment="1" applyProtection="1">
      <alignment vertical="center"/>
    </xf>
    <xf numFmtId="170" fontId="6" fillId="0" borderId="7" xfId="0" applyNumberFormat="1" applyFont="1" applyFill="1" applyBorder="1" applyAlignment="1" applyProtection="1">
      <alignment vertical="center"/>
    </xf>
    <xf numFmtId="170" fontId="5" fillId="0" borderId="7" xfId="0" applyNumberFormat="1" applyFont="1" applyFill="1" applyBorder="1" applyAlignment="1" applyProtection="1">
      <alignment vertical="center"/>
    </xf>
    <xf numFmtId="0" fontId="5" fillId="0" borderId="3" xfId="0" applyFont="1" applyFill="1" applyBorder="1" applyAlignment="1" applyProtection="1">
      <alignment vertical="center"/>
    </xf>
    <xf numFmtId="170" fontId="4" fillId="0" borderId="3" xfId="0" applyNumberFormat="1" applyFont="1" applyBorder="1" applyAlignment="1" applyProtection="1">
      <alignment vertical="center"/>
    </xf>
    <xf numFmtId="0" fontId="32" fillId="0" borderId="7" xfId="0" applyFont="1" applyBorder="1" applyAlignment="1" applyProtection="1">
      <alignment vertical="center"/>
    </xf>
    <xf numFmtId="0" fontId="4" fillId="0" borderId="7" xfId="0" applyFont="1" applyFill="1" applyBorder="1" applyAlignment="1" applyProtection="1">
      <alignment horizontal="left" vertical="center"/>
    </xf>
    <xf numFmtId="0" fontId="31" fillId="0" borderId="7" xfId="0" applyFont="1" applyFill="1" applyBorder="1" applyAlignment="1" applyProtection="1">
      <alignment horizontal="left" vertical="center"/>
    </xf>
    <xf numFmtId="0" fontId="6" fillId="0" borderId="11" xfId="0" applyFont="1" applyFill="1" applyBorder="1" applyAlignment="1" applyProtection="1">
      <alignment vertical="center"/>
    </xf>
    <xf numFmtId="0" fontId="5" fillId="0" borderId="3" xfId="0" applyFont="1" applyFill="1" applyBorder="1" applyAlignment="1" applyProtection="1">
      <alignment horizontal="left" vertical="center"/>
    </xf>
    <xf numFmtId="0" fontId="29" fillId="0" borderId="12"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6" fillId="0" borderId="0" xfId="0" applyFont="1" applyAlignment="1">
      <alignment vertical="center" wrapText="1"/>
    </xf>
    <xf numFmtId="0" fontId="14" fillId="0" borderId="2" xfId="0" applyFont="1" applyBorder="1" applyAlignment="1">
      <alignment vertical="center"/>
    </xf>
    <xf numFmtId="0" fontId="14" fillId="0" borderId="0" xfId="0" applyFont="1" applyBorder="1" applyAlignment="1">
      <alignment vertical="center"/>
    </xf>
    <xf numFmtId="0" fontId="14" fillId="0" borderId="5" xfId="0" applyFont="1" applyBorder="1" applyAlignment="1">
      <alignment vertical="center"/>
    </xf>
    <xf numFmtId="0" fontId="5" fillId="0" borderId="10" xfId="0" applyFont="1" applyFill="1" applyBorder="1" applyAlignment="1" applyProtection="1">
      <alignment vertical="center"/>
    </xf>
    <xf numFmtId="0" fontId="14" fillId="0" borderId="7" xfId="0" applyFont="1" applyBorder="1" applyAlignment="1">
      <alignment vertical="center"/>
    </xf>
    <xf numFmtId="0" fontId="14" fillId="0" borderId="0" xfId="0" applyFont="1" applyBorder="1" applyAlignment="1" applyProtection="1">
      <alignment horizontal="right" vertical="center"/>
    </xf>
    <xf numFmtId="0" fontId="14" fillId="2" borderId="7"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Border="1" applyAlignment="1">
      <alignment horizontal="center" vertical="center"/>
    </xf>
    <xf numFmtId="0" fontId="14" fillId="0" borderId="13" xfId="0"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4" fillId="0" borderId="0" xfId="0" applyFont="1" applyBorder="1" applyAlignment="1">
      <alignment vertical="center" wrapText="1"/>
    </xf>
    <xf numFmtId="0" fontId="14" fillId="0" borderId="15" xfId="0" applyFont="1" applyBorder="1" applyAlignment="1">
      <alignment vertical="center"/>
    </xf>
    <xf numFmtId="0" fontId="14" fillId="0" borderId="16" xfId="0" applyFont="1" applyBorder="1" applyAlignment="1">
      <alignment vertical="center"/>
    </xf>
    <xf numFmtId="0" fontId="14" fillId="0" borderId="17" xfId="0" applyFont="1" applyBorder="1" applyAlignment="1">
      <alignment vertical="center"/>
    </xf>
    <xf numFmtId="0" fontId="14" fillId="0" borderId="4" xfId="0" applyFont="1" applyBorder="1" applyAlignment="1">
      <alignment vertical="center"/>
    </xf>
    <xf numFmtId="0" fontId="18" fillId="0" borderId="18" xfId="0" applyFont="1" applyBorder="1" applyAlignment="1">
      <alignment horizontal="left" vertical="center"/>
    </xf>
    <xf numFmtId="0" fontId="7" fillId="0" borderId="0" xfId="0" applyFont="1" applyBorder="1" applyAlignment="1">
      <alignment horizontal="right" vertical="center"/>
    </xf>
    <xf numFmtId="0" fontId="17" fillId="0" borderId="0" xfId="0" applyFont="1" applyBorder="1" applyAlignment="1">
      <alignment horizontal="right" vertical="center"/>
    </xf>
    <xf numFmtId="0" fontId="14" fillId="0" borderId="6" xfId="0" applyFont="1" applyBorder="1" applyAlignment="1">
      <alignment vertical="center"/>
    </xf>
    <xf numFmtId="0" fontId="14" fillId="0" borderId="22" xfId="0" applyFont="1" applyBorder="1" applyAlignment="1">
      <alignment vertical="center"/>
    </xf>
    <xf numFmtId="170" fontId="14" fillId="0" borderId="22" xfId="0" applyNumberFormat="1" applyFont="1" applyBorder="1" applyAlignment="1">
      <alignment vertical="center"/>
    </xf>
    <xf numFmtId="170" fontId="0" fillId="0" borderId="0" xfId="0" applyNumberFormat="1"/>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42" fillId="0" borderId="2" xfId="0" applyFont="1" applyBorder="1" applyAlignment="1" applyProtection="1">
      <alignment horizontal="left" vertical="center"/>
    </xf>
    <xf numFmtId="0" fontId="18" fillId="0" borderId="33" xfId="0" applyFont="1" applyBorder="1" applyAlignment="1">
      <alignment vertical="center"/>
    </xf>
    <xf numFmtId="0" fontId="14" fillId="0" borderId="34" xfId="0" applyFont="1" applyBorder="1" applyAlignment="1">
      <alignment vertical="center"/>
    </xf>
    <xf numFmtId="0" fontId="14" fillId="0" borderId="37" xfId="0" applyFont="1" applyBorder="1" applyAlignment="1">
      <alignment vertical="center"/>
    </xf>
    <xf numFmtId="0" fontId="14" fillId="0" borderId="35" xfId="0" applyFont="1" applyBorder="1" applyAlignment="1">
      <alignment vertical="center" wrapText="1"/>
    </xf>
    <xf numFmtId="0" fontId="14" fillId="0" borderId="15" xfId="0" applyFont="1" applyBorder="1" applyAlignment="1">
      <alignment vertical="center" wrapText="1"/>
    </xf>
    <xf numFmtId="0" fontId="14" fillId="0" borderId="39" xfId="0" applyFont="1" applyBorder="1" applyAlignment="1">
      <alignment vertical="center" wrapText="1"/>
    </xf>
    <xf numFmtId="0" fontId="14" fillId="0" borderId="21" xfId="0" applyFont="1" applyBorder="1" applyAlignment="1">
      <alignment vertical="center" wrapText="1"/>
    </xf>
    <xf numFmtId="170" fontId="14" fillId="0" borderId="40" xfId="0" applyNumberFormat="1" applyFont="1" applyBorder="1" applyAlignment="1">
      <alignment vertical="center" wrapText="1"/>
    </xf>
    <xf numFmtId="14" fontId="20" fillId="3" borderId="41" xfId="0" applyNumberFormat="1" applyFont="1" applyFill="1" applyBorder="1" applyAlignment="1" applyProtection="1">
      <alignment vertical="center"/>
      <protection locked="0"/>
    </xf>
    <xf numFmtId="0" fontId="20" fillId="3" borderId="42" xfId="0" applyFont="1" applyFill="1" applyBorder="1" applyAlignment="1" applyProtection="1">
      <alignment vertical="center"/>
      <protection locked="0"/>
    </xf>
    <xf numFmtId="0" fontId="20" fillId="3" borderId="27" xfId="0" applyFont="1" applyFill="1" applyBorder="1" applyAlignment="1" applyProtection="1">
      <alignment vertical="center"/>
      <protection locked="0"/>
    </xf>
    <xf numFmtId="0" fontId="20" fillId="3" borderId="28" xfId="0" applyFont="1" applyFill="1" applyBorder="1" applyAlignment="1" applyProtection="1">
      <alignment vertical="center"/>
      <protection locked="0"/>
    </xf>
    <xf numFmtId="0" fontId="20" fillId="3" borderId="43" xfId="0" applyFont="1" applyFill="1" applyBorder="1" applyAlignment="1" applyProtection="1">
      <alignment vertical="center"/>
      <protection locked="0"/>
    </xf>
    <xf numFmtId="0" fontId="20" fillId="3" borderId="44" xfId="0" applyFont="1" applyFill="1" applyBorder="1" applyAlignment="1" applyProtection="1">
      <alignment vertical="center"/>
      <protection locked="0"/>
    </xf>
    <xf numFmtId="0" fontId="20" fillId="3" borderId="29" xfId="0" applyFont="1" applyFill="1" applyBorder="1" applyAlignment="1" applyProtection="1">
      <alignment vertical="center"/>
      <protection locked="0"/>
    </xf>
    <xf numFmtId="0" fontId="20" fillId="3" borderId="45" xfId="0" applyFont="1" applyFill="1" applyBorder="1" applyAlignment="1" applyProtection="1">
      <alignment vertical="center"/>
      <protection locked="0"/>
    </xf>
    <xf numFmtId="0" fontId="20" fillId="3" borderId="46" xfId="0" applyFont="1" applyFill="1" applyBorder="1" applyAlignment="1" applyProtection="1">
      <alignment vertical="center"/>
      <protection locked="0"/>
    </xf>
    <xf numFmtId="170" fontId="14" fillId="0" borderId="5" xfId="0" applyNumberFormat="1" applyFont="1" applyBorder="1" applyAlignment="1">
      <alignment vertical="center"/>
    </xf>
    <xf numFmtId="0" fontId="14" fillId="0" borderId="2" xfId="0" applyFont="1" applyBorder="1" applyAlignment="1">
      <alignment horizontal="right" vertical="center"/>
    </xf>
    <xf numFmtId="0" fontId="14" fillId="0" borderId="0" xfId="0" applyFont="1" applyBorder="1" applyAlignment="1">
      <alignment horizontal="right" vertical="center"/>
    </xf>
    <xf numFmtId="0" fontId="14" fillId="0" borderId="0" xfId="0" applyFont="1" applyFill="1" applyBorder="1" applyAlignment="1">
      <alignment horizontal="right" vertical="center"/>
    </xf>
    <xf numFmtId="0" fontId="7" fillId="0" borderId="4" xfId="0" applyFont="1" applyBorder="1" applyAlignment="1">
      <alignment horizontal="right" vertical="center"/>
    </xf>
    <xf numFmtId="0" fontId="7" fillId="0" borderId="2"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1" fontId="14" fillId="0" borderId="0" xfId="0" applyNumberFormat="1" applyFont="1" applyBorder="1" applyAlignment="1">
      <alignment horizontal="left" vertical="center"/>
    </xf>
    <xf numFmtId="0" fontId="18" fillId="0" borderId="23" xfId="0" applyFont="1" applyBorder="1" applyAlignment="1">
      <alignment horizontal="left" vertical="center"/>
    </xf>
    <xf numFmtId="0" fontId="14" fillId="0" borderId="40" xfId="0" applyFont="1" applyBorder="1" applyAlignment="1">
      <alignment vertical="center" wrapText="1"/>
    </xf>
    <xf numFmtId="14" fontId="20" fillId="3" borderId="24" xfId="0" applyNumberFormat="1" applyFont="1" applyFill="1" applyBorder="1" applyAlignment="1" applyProtection="1">
      <alignment vertical="center"/>
      <protection locked="0"/>
    </xf>
    <xf numFmtId="0" fontId="20" fillId="3" borderId="26" xfId="0" applyFont="1" applyFill="1" applyBorder="1" applyAlignment="1" applyProtection="1">
      <alignment vertical="center"/>
      <protection locked="0"/>
    </xf>
    <xf numFmtId="0" fontId="20" fillId="3" borderId="48" xfId="0" applyFont="1" applyFill="1" applyBorder="1" applyAlignment="1" applyProtection="1">
      <alignment vertical="center"/>
      <protection locked="0"/>
    </xf>
    <xf numFmtId="0" fontId="20" fillId="3" borderId="14" xfId="0" applyFont="1" applyFill="1" applyBorder="1" applyAlignment="1" applyProtection="1">
      <alignment vertical="center"/>
      <protection locked="0"/>
    </xf>
    <xf numFmtId="0" fontId="20" fillId="3" borderId="30" xfId="0" applyFont="1" applyFill="1" applyBorder="1" applyAlignment="1" applyProtection="1">
      <alignment vertical="center"/>
      <protection locked="0"/>
    </xf>
    <xf numFmtId="0" fontId="20" fillId="3" borderId="32" xfId="0" applyFont="1" applyFill="1" applyBorder="1" applyAlignment="1" applyProtection="1">
      <alignment vertical="center"/>
      <protection locked="0"/>
    </xf>
    <xf numFmtId="0" fontId="20" fillId="3" borderId="31" xfId="0" applyFont="1" applyFill="1" applyBorder="1" applyAlignment="1" applyProtection="1">
      <alignment vertical="center"/>
      <protection locked="0"/>
    </xf>
    <xf numFmtId="0" fontId="20" fillId="3" borderId="49" xfId="0" applyFont="1" applyFill="1" applyBorder="1" applyAlignment="1" applyProtection="1">
      <alignment vertical="center"/>
      <protection locked="0"/>
    </xf>
    <xf numFmtId="0" fontId="20" fillId="3" borderId="34" xfId="0" applyFont="1" applyFill="1" applyBorder="1" applyAlignment="1" applyProtection="1">
      <alignment vertical="center"/>
      <protection locked="0"/>
    </xf>
    <xf numFmtId="0" fontId="20" fillId="3" borderId="10" xfId="0" applyFont="1" applyFill="1" applyBorder="1" applyAlignment="1" applyProtection="1">
      <alignment vertical="center"/>
      <protection locked="0"/>
    </xf>
    <xf numFmtId="0" fontId="14" fillId="0" borderId="35" xfId="0" applyFont="1" applyBorder="1" applyAlignment="1">
      <alignment vertical="center"/>
    </xf>
    <xf numFmtId="14" fontId="20" fillId="3" borderId="50" xfId="0" applyNumberFormat="1" applyFont="1" applyFill="1" applyBorder="1" applyAlignment="1" applyProtection="1">
      <alignment vertical="center"/>
      <protection locked="0"/>
    </xf>
    <xf numFmtId="0" fontId="20" fillId="3" borderId="13" xfId="0" applyFont="1" applyFill="1" applyBorder="1" applyAlignment="1" applyProtection="1">
      <alignment vertical="center"/>
      <protection locked="0"/>
    </xf>
    <xf numFmtId="0" fontId="20" fillId="3" borderId="51" xfId="0" applyFont="1" applyFill="1" applyBorder="1" applyAlignment="1" applyProtection="1">
      <alignment vertical="center"/>
      <protection locked="0"/>
    </xf>
    <xf numFmtId="0" fontId="20" fillId="3" borderId="52" xfId="0" applyFont="1" applyFill="1" applyBorder="1" applyAlignment="1" applyProtection="1">
      <alignment vertical="center"/>
      <protection locked="0"/>
    </xf>
    <xf numFmtId="0" fontId="5" fillId="0" borderId="39" xfId="0" applyFont="1" applyBorder="1" applyAlignment="1" applyProtection="1">
      <alignment vertical="center" wrapText="1"/>
    </xf>
    <xf numFmtId="0" fontId="5" fillId="3" borderId="14" xfId="0" applyFont="1" applyFill="1" applyBorder="1" applyAlignment="1" applyProtection="1">
      <alignment vertical="center"/>
      <protection locked="0"/>
    </xf>
    <xf numFmtId="0" fontId="5" fillId="3" borderId="44" xfId="0" applyFont="1" applyFill="1" applyBorder="1" applyAlignment="1" applyProtection="1">
      <alignment vertical="center"/>
      <protection locked="0"/>
    </xf>
    <xf numFmtId="0" fontId="14" fillId="0" borderId="5" xfId="0" applyFont="1" applyBorder="1" applyAlignment="1">
      <alignment horizontal="center" vertical="center"/>
    </xf>
    <xf numFmtId="0" fontId="14" fillId="0" borderId="9" xfId="0" applyFont="1" applyBorder="1" applyAlignment="1">
      <alignment vertical="center"/>
    </xf>
    <xf numFmtId="1" fontId="14" fillId="0" borderId="7" xfId="0" applyNumberFormat="1" applyFont="1" applyBorder="1" applyAlignment="1">
      <alignment horizontal="left" vertical="center"/>
    </xf>
    <xf numFmtId="0" fontId="19" fillId="0" borderId="4" xfId="0" applyFont="1" applyBorder="1" applyAlignment="1">
      <alignment horizontal="center" vertical="center"/>
    </xf>
    <xf numFmtId="0" fontId="42" fillId="0" borderId="4" xfId="0" applyFont="1" applyBorder="1" applyAlignment="1" applyProtection="1">
      <alignment horizontal="left" vertical="center"/>
    </xf>
    <xf numFmtId="0" fontId="19" fillId="0" borderId="17" xfId="0" applyFont="1" applyBorder="1" applyAlignment="1">
      <alignment horizontal="center" vertical="center"/>
    </xf>
    <xf numFmtId="1" fontId="34" fillId="0" borderId="0" xfId="0" applyNumberFormat="1" applyFont="1" applyBorder="1" applyAlignment="1">
      <alignment horizontal="right" vertical="center"/>
    </xf>
    <xf numFmtId="0" fontId="19" fillId="0" borderId="2" xfId="0" applyFont="1" applyBorder="1" applyAlignment="1">
      <alignment vertical="center"/>
    </xf>
    <xf numFmtId="0" fontId="19" fillId="0" borderId="0" xfId="0" applyFont="1" applyBorder="1" applyAlignment="1">
      <alignment vertical="center"/>
    </xf>
    <xf numFmtId="0" fontId="14" fillId="0" borderId="0" xfId="0" applyFont="1" applyFill="1" applyBorder="1" applyAlignment="1">
      <alignment vertical="center"/>
    </xf>
    <xf numFmtId="49" fontId="14" fillId="0" borderId="5" xfId="0" applyNumberFormat="1" applyFont="1" applyBorder="1" applyAlignment="1" applyProtection="1">
      <alignment vertical="center"/>
      <protection locked="0"/>
    </xf>
    <xf numFmtId="0" fontId="7" fillId="0" borderId="53" xfId="0" applyFont="1" applyBorder="1" applyAlignment="1" applyProtection="1">
      <alignment horizontal="center" vertical="center" wrapText="1"/>
    </xf>
    <xf numFmtId="0" fontId="7" fillId="0" borderId="54" xfId="0" applyFont="1" applyBorder="1" applyAlignment="1" applyProtection="1">
      <alignment horizontal="center" vertical="center" wrapText="1"/>
    </xf>
    <xf numFmtId="49" fontId="7" fillId="0" borderId="30" xfId="0" applyNumberFormat="1" applyFont="1" applyFill="1" applyBorder="1" applyAlignment="1" applyProtection="1">
      <alignment horizontal="center" vertical="center"/>
    </xf>
    <xf numFmtId="49" fontId="7" fillId="0" borderId="55" xfId="0" applyNumberFormat="1" applyFont="1" applyFill="1" applyBorder="1" applyAlignment="1" applyProtection="1">
      <alignment horizontal="center" vertical="center" wrapText="1"/>
    </xf>
    <xf numFmtId="49" fontId="7" fillId="0" borderId="38" xfId="0" applyNumberFormat="1" applyFont="1" applyBorder="1" applyAlignment="1" applyProtection="1">
      <alignment horizontal="center" vertical="center"/>
    </xf>
    <xf numFmtId="49" fontId="7" fillId="0" borderId="30" xfId="0" applyNumberFormat="1" applyFont="1" applyBorder="1" applyAlignment="1" applyProtection="1">
      <alignment horizontal="center" vertical="center"/>
    </xf>
    <xf numFmtId="0" fontId="14" fillId="0" borderId="56" xfId="0" applyFont="1" applyBorder="1" applyAlignment="1" applyProtection="1">
      <alignment vertical="center"/>
    </xf>
    <xf numFmtId="49" fontId="7" fillId="0" borderId="53" xfId="0" applyNumberFormat="1" applyFont="1" applyBorder="1" applyAlignment="1" applyProtection="1">
      <alignment vertical="center"/>
    </xf>
    <xf numFmtId="0" fontId="44" fillId="0" borderId="21" xfId="0" applyNumberFormat="1" applyFont="1" applyFill="1" applyBorder="1" applyAlignment="1" applyProtection="1">
      <alignment horizontal="center" vertical="center"/>
    </xf>
    <xf numFmtId="0" fontId="32" fillId="0" borderId="0" xfId="0" applyFont="1" applyBorder="1" applyAlignment="1">
      <alignment horizontal="left" vertical="center"/>
    </xf>
    <xf numFmtId="0" fontId="18" fillId="0" borderId="36" xfId="0" applyFont="1" applyBorder="1" applyAlignment="1">
      <alignment horizontal="left" vertical="center"/>
    </xf>
    <xf numFmtId="172" fontId="39" fillId="0" borderId="58" xfId="0" applyNumberFormat="1" applyFont="1" applyFill="1" applyBorder="1" applyAlignment="1" applyProtection="1">
      <alignment horizontal="center" vertical="center"/>
    </xf>
    <xf numFmtId="0" fontId="4" fillId="0" borderId="2" xfId="0" applyFont="1" applyFill="1" applyBorder="1" applyAlignment="1" applyProtection="1">
      <alignment vertical="center"/>
    </xf>
    <xf numFmtId="165" fontId="6" fillId="0" borderId="0" xfId="0" applyNumberFormat="1" applyFont="1" applyFill="1" applyBorder="1" applyAlignment="1" applyProtection="1">
      <alignment vertical="center"/>
    </xf>
    <xf numFmtId="0" fontId="7" fillId="0" borderId="1" xfId="0" applyFont="1" applyBorder="1" applyAlignment="1" applyProtection="1">
      <alignment horizontal="left" vertical="center"/>
    </xf>
    <xf numFmtId="165" fontId="5" fillId="0" borderId="1" xfId="0" applyNumberFormat="1" applyFont="1" applyFill="1" applyBorder="1" applyAlignment="1" applyProtection="1">
      <alignment vertical="center"/>
    </xf>
    <xf numFmtId="165" fontId="5" fillId="0" borderId="0" xfId="0" applyNumberFormat="1" applyFont="1" applyFill="1" applyBorder="1" applyAlignment="1" applyProtection="1">
      <alignment horizontal="left" vertical="center"/>
    </xf>
    <xf numFmtId="0" fontId="5" fillId="0" borderId="11" xfId="0" applyFont="1" applyFill="1" applyBorder="1" applyAlignment="1" applyProtection="1">
      <alignment vertical="center"/>
    </xf>
    <xf numFmtId="0" fontId="7" fillId="0" borderId="1" xfId="0" applyFont="1" applyBorder="1" applyAlignment="1">
      <alignment horizontal="right" vertical="center"/>
    </xf>
    <xf numFmtId="0" fontId="7" fillId="0" borderId="33" xfId="0" applyFont="1" applyBorder="1" applyAlignment="1">
      <alignment horizontal="right" vertical="center"/>
    </xf>
    <xf numFmtId="0" fontId="7" fillId="0" borderId="34" xfId="0" applyFont="1" applyBorder="1" applyAlignment="1">
      <alignment horizontal="right" vertical="center"/>
    </xf>
    <xf numFmtId="0" fontId="7" fillId="0" borderId="14" xfId="0" applyFont="1" applyBorder="1" applyAlignment="1">
      <alignment horizontal="right" vertical="center"/>
    </xf>
    <xf numFmtId="0" fontId="20" fillId="3" borderId="59" xfId="0" applyFont="1" applyFill="1" applyBorder="1" applyAlignment="1" applyProtection="1">
      <alignment vertical="center"/>
      <protection locked="0"/>
    </xf>
    <xf numFmtId="0" fontId="20" fillId="3" borderId="61" xfId="0" applyFont="1" applyFill="1" applyBorder="1" applyAlignment="1" applyProtection="1">
      <alignment vertical="center"/>
      <protection locked="0"/>
    </xf>
    <xf numFmtId="0" fontId="20" fillId="3" borderId="62" xfId="0" applyFont="1" applyFill="1" applyBorder="1" applyAlignment="1" applyProtection="1">
      <alignment vertical="center"/>
      <protection locked="0"/>
    </xf>
    <xf numFmtId="0" fontId="20" fillId="3" borderId="63" xfId="0" applyFont="1" applyFill="1" applyBorder="1" applyAlignment="1" applyProtection="1">
      <alignment vertical="center"/>
      <protection locked="0"/>
    </xf>
    <xf numFmtId="0" fontId="20" fillId="3" borderId="64" xfId="0" applyFont="1" applyFill="1" applyBorder="1" applyAlignment="1" applyProtection="1">
      <alignment vertical="center"/>
      <protection locked="0"/>
    </xf>
    <xf numFmtId="0" fontId="20" fillId="3" borderId="50" xfId="0" applyFont="1" applyFill="1" applyBorder="1" applyAlignment="1" applyProtection="1">
      <alignment vertical="center"/>
      <protection locked="0"/>
    </xf>
    <xf numFmtId="0" fontId="5" fillId="3" borderId="51" xfId="0" applyFont="1" applyFill="1" applyBorder="1" applyAlignment="1" applyProtection="1">
      <alignment vertical="center"/>
      <protection locked="0"/>
    </xf>
    <xf numFmtId="0" fontId="20" fillId="0" borderId="34" xfId="0" applyFont="1" applyBorder="1" applyAlignment="1" applyProtection="1">
      <alignment vertical="center"/>
      <protection locked="0"/>
    </xf>
    <xf numFmtId="0" fontId="7" fillId="0" borderId="2" xfId="0" applyFont="1" applyBorder="1" applyAlignment="1">
      <alignment vertical="center"/>
    </xf>
    <xf numFmtId="0" fontId="14" fillId="0" borderId="65" xfId="0" applyFont="1" applyBorder="1" applyAlignment="1">
      <alignment vertical="center"/>
    </xf>
    <xf numFmtId="0" fontId="14" fillId="0" borderId="3" xfId="0" applyFont="1" applyBorder="1" applyAlignment="1">
      <alignment vertical="center"/>
    </xf>
    <xf numFmtId="0" fontId="14" fillId="0" borderId="13" xfId="0" applyFont="1" applyBorder="1" applyAlignment="1">
      <alignment vertical="center"/>
    </xf>
    <xf numFmtId="0" fontId="41" fillId="0" borderId="4" xfId="0" applyFont="1" applyBorder="1" applyAlignment="1">
      <alignment horizontal="left" vertical="center"/>
    </xf>
    <xf numFmtId="0" fontId="7" fillId="0" borderId="66" xfId="0" applyFont="1" applyBorder="1" applyAlignment="1" applyProtection="1">
      <alignment horizontal="center" vertical="center" wrapText="1"/>
    </xf>
    <xf numFmtId="49" fontId="7" fillId="0" borderId="66" xfId="0" applyNumberFormat="1" applyFont="1" applyBorder="1" applyAlignment="1" applyProtection="1">
      <alignment vertical="center"/>
    </xf>
    <xf numFmtId="15" fontId="7" fillId="4" borderId="51" xfId="0" applyNumberFormat="1" applyFont="1" applyFill="1" applyBorder="1" applyAlignment="1" applyProtection="1">
      <alignment horizontal="center" vertical="center"/>
      <protection locked="0"/>
    </xf>
    <xf numFmtId="15" fontId="7" fillId="4" borderId="14" xfId="0" applyNumberFormat="1" applyFont="1" applyFill="1" applyBorder="1" applyAlignment="1" applyProtection="1">
      <alignment horizontal="center" vertical="center"/>
      <protection locked="0"/>
    </xf>
    <xf numFmtId="175" fontId="20" fillId="3" borderId="29" xfId="0" applyNumberFormat="1" applyFont="1" applyFill="1" applyBorder="1" applyAlignment="1" applyProtection="1">
      <alignment vertical="center"/>
      <protection locked="0"/>
    </xf>
    <xf numFmtId="175" fontId="20" fillId="3" borderId="52" xfId="0" applyNumberFormat="1" applyFont="1" applyFill="1" applyBorder="1" applyAlignment="1" applyProtection="1">
      <alignment vertical="center"/>
      <protection locked="0"/>
    </xf>
    <xf numFmtId="175" fontId="20" fillId="3" borderId="64" xfId="0" applyNumberFormat="1" applyFont="1" applyFill="1" applyBorder="1" applyAlignment="1" applyProtection="1">
      <alignment vertical="center"/>
      <protection locked="0"/>
    </xf>
    <xf numFmtId="0" fontId="24"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18" fillId="0" borderId="0" xfId="0" applyFont="1" applyFill="1" applyBorder="1" applyAlignment="1" applyProtection="1">
      <alignment horizontal="right" vertical="center"/>
    </xf>
    <xf numFmtId="0" fontId="18" fillId="0" borderId="6" xfId="0" applyFont="1" applyBorder="1" applyAlignment="1" applyProtection="1">
      <alignment horizontal="left" vertical="center"/>
    </xf>
    <xf numFmtId="0" fontId="18" fillId="0" borderId="7" xfId="0" applyFont="1" applyBorder="1" applyAlignment="1" applyProtection="1">
      <alignment horizontal="right" vertical="center"/>
    </xf>
    <xf numFmtId="0" fontId="18" fillId="0" borderId="2" xfId="0" applyFont="1" applyBorder="1" applyAlignment="1" applyProtection="1">
      <alignment horizontal="left" vertical="center"/>
    </xf>
    <xf numFmtId="0" fontId="18" fillId="0" borderId="0" xfId="0" applyFont="1" applyBorder="1" applyAlignment="1" applyProtection="1">
      <alignment horizontal="right" vertical="center"/>
    </xf>
    <xf numFmtId="49" fontId="18" fillId="0" borderId="0" xfId="0" applyNumberFormat="1" applyFont="1" applyBorder="1" applyAlignment="1" applyProtection="1">
      <alignment horizontal="right" vertical="center"/>
    </xf>
    <xf numFmtId="0" fontId="33" fillId="0" borderId="7" xfId="13" applyFont="1" applyFill="1" applyBorder="1" applyAlignment="1" applyProtection="1">
      <alignment horizontal="left" vertical="center"/>
    </xf>
    <xf numFmtId="0" fontId="18" fillId="0" borderId="7" xfId="0" applyFont="1" applyBorder="1" applyAlignment="1" applyProtection="1">
      <alignment vertical="center"/>
    </xf>
    <xf numFmtId="0" fontId="18" fillId="0" borderId="2" xfId="0" applyFont="1" applyFill="1" applyBorder="1" applyAlignment="1" applyProtection="1">
      <alignment horizontal="left" vertical="center"/>
    </xf>
    <xf numFmtId="0" fontId="14" fillId="0" borderId="0" xfId="0" applyFont="1" applyAlignment="1">
      <alignment vertical="center" wrapText="1"/>
    </xf>
    <xf numFmtId="0" fontId="41" fillId="0" borderId="0" xfId="0" applyFont="1" applyAlignment="1">
      <alignment vertical="center" wrapText="1"/>
    </xf>
    <xf numFmtId="0" fontId="14" fillId="0" borderId="0" xfId="0" applyNumberFormat="1" applyFont="1" applyAlignment="1">
      <alignment vertical="center" wrapText="1"/>
    </xf>
    <xf numFmtId="0" fontId="14" fillId="0" borderId="0" xfId="0" applyNumberFormat="1" applyFont="1" applyBorder="1" applyAlignment="1">
      <alignment vertical="center" wrapText="1"/>
    </xf>
    <xf numFmtId="0" fontId="16" fillId="0" borderId="0" xfId="0" applyNumberFormat="1" applyFont="1" applyAlignment="1">
      <alignment vertical="center" wrapText="1"/>
    </xf>
    <xf numFmtId="0" fontId="14" fillId="0" borderId="0" xfId="0" applyFont="1" applyAlignment="1">
      <alignment horizontal="center" vertical="center" wrapText="1"/>
    </xf>
    <xf numFmtId="0" fontId="18" fillId="0" borderId="9" xfId="0" applyFont="1" applyBorder="1" applyAlignment="1" applyProtection="1">
      <alignment vertical="center"/>
    </xf>
    <xf numFmtId="0" fontId="17" fillId="0" borderId="4" xfId="0" applyFont="1" applyBorder="1" applyAlignment="1" applyProtection="1">
      <alignment vertical="center"/>
    </xf>
    <xf numFmtId="49" fontId="17" fillId="0" borderId="0" xfId="0" applyNumberFormat="1" applyFont="1" applyBorder="1" applyAlignment="1" applyProtection="1">
      <alignment vertical="center"/>
    </xf>
    <xf numFmtId="0" fontId="53" fillId="0" borderId="0" xfId="0" applyFont="1" applyBorder="1" applyAlignment="1" applyProtection="1">
      <alignment horizontal="center" vertical="center"/>
    </xf>
    <xf numFmtId="0" fontId="14" fillId="0" borderId="0" xfId="0" applyFont="1"/>
    <xf numFmtId="0" fontId="15" fillId="0" borderId="0" xfId="0" applyFont="1"/>
    <xf numFmtId="49" fontId="18" fillId="3" borderId="31" xfId="0" applyNumberFormat="1" applyFont="1" applyFill="1" applyBorder="1" applyAlignment="1" applyProtection="1">
      <alignment vertical="center"/>
      <protection locked="0"/>
    </xf>
    <xf numFmtId="0" fontId="37" fillId="0" borderId="68" xfId="0" applyFont="1" applyBorder="1" applyAlignment="1" applyProtection="1">
      <alignment horizontal="center" vertical="center"/>
    </xf>
    <xf numFmtId="0" fontId="49" fillId="0" borderId="8" xfId="0" applyFont="1" applyFill="1" applyBorder="1" applyAlignment="1" applyProtection="1">
      <alignment vertical="center"/>
    </xf>
    <xf numFmtId="0" fontId="62" fillId="0" borderId="0" xfId="0" applyFont="1"/>
    <xf numFmtId="0" fontId="56" fillId="0" borderId="4" xfId="0" applyFont="1" applyBorder="1" applyAlignment="1" applyProtection="1">
      <alignment horizontal="center" vertical="center"/>
    </xf>
    <xf numFmtId="0" fontId="40"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170" fontId="33" fillId="0" borderId="7" xfId="0" applyNumberFormat="1" applyFont="1" applyFill="1" applyBorder="1" applyAlignment="1" applyProtection="1">
      <alignment horizontal="right" vertical="center"/>
    </xf>
    <xf numFmtId="0" fontId="33" fillId="0" borderId="7" xfId="0" applyFont="1" applyFill="1" applyBorder="1" applyAlignment="1" applyProtection="1">
      <alignment horizontal="right" vertical="center"/>
    </xf>
    <xf numFmtId="0" fontId="5" fillId="0" borderId="65" xfId="0" applyFont="1" applyFill="1" applyBorder="1" applyAlignment="1" applyProtection="1">
      <alignment vertical="center"/>
    </xf>
    <xf numFmtId="0" fontId="4" fillId="0" borderId="3" xfId="0" applyFont="1" applyFill="1" applyBorder="1" applyAlignment="1" applyProtection="1">
      <alignment horizontal="center" vertical="center"/>
    </xf>
    <xf numFmtId="9" fontId="4" fillId="0" borderId="3" xfId="0" applyNumberFormat="1" applyFont="1" applyFill="1" applyBorder="1" applyAlignment="1" applyProtection="1">
      <alignment vertical="center"/>
    </xf>
    <xf numFmtId="0" fontId="4" fillId="0" borderId="3" xfId="0" applyFont="1" applyFill="1" applyBorder="1" applyAlignment="1" applyProtection="1">
      <alignment horizontal="left" vertical="center"/>
    </xf>
    <xf numFmtId="170" fontId="5" fillId="0" borderId="3" xfId="0" applyNumberFormat="1" applyFont="1" applyFill="1" applyBorder="1" applyAlignment="1" applyProtection="1">
      <alignment horizontal="left" vertical="center"/>
    </xf>
    <xf numFmtId="170" fontId="4" fillId="0" borderId="3" xfId="0" applyNumberFormat="1" applyFont="1" applyFill="1" applyBorder="1" applyAlignment="1" applyProtection="1">
      <alignment horizontal="left" vertical="center"/>
    </xf>
    <xf numFmtId="0" fontId="57" fillId="0" borderId="9" xfId="0" applyFont="1" applyBorder="1" applyAlignment="1" applyProtection="1">
      <alignment horizontal="center" vertical="center"/>
    </xf>
    <xf numFmtId="0" fontId="57" fillId="0" borderId="4" xfId="0" applyFont="1" applyBorder="1" applyAlignment="1" applyProtection="1">
      <alignment horizontal="center" vertical="center"/>
    </xf>
    <xf numFmtId="0" fontId="57" fillId="0" borderId="0" xfId="0" applyFont="1" applyBorder="1" applyAlignment="1" applyProtection="1">
      <alignment horizontal="center" vertical="center"/>
    </xf>
    <xf numFmtId="0" fontId="42" fillId="0" borderId="0" xfId="0" applyFont="1" applyBorder="1" applyAlignment="1" applyProtection="1">
      <alignment horizontal="left" vertical="center"/>
    </xf>
    <xf numFmtId="0" fontId="56" fillId="0" borderId="4" xfId="0" applyFont="1" applyBorder="1" applyAlignment="1" applyProtection="1">
      <alignment horizontal="left" vertical="center"/>
    </xf>
    <xf numFmtId="0" fontId="42" fillId="0" borderId="0" xfId="0" applyFont="1" applyBorder="1" applyAlignment="1" applyProtection="1">
      <alignment horizontal="right" vertical="center"/>
    </xf>
    <xf numFmtId="0" fontId="64" fillId="0" borderId="2" xfId="0" applyFont="1" applyBorder="1" applyAlignment="1" applyProtection="1">
      <alignment horizontal="center" vertical="center"/>
    </xf>
    <xf numFmtId="177" fontId="35" fillId="0" borderId="57" xfId="0" applyNumberFormat="1" applyFont="1" applyBorder="1" applyAlignment="1" applyProtection="1">
      <alignment horizontal="left" vertical="center"/>
    </xf>
    <xf numFmtId="0" fontId="4" fillId="0" borderId="2" xfId="0" applyFont="1" applyFill="1" applyBorder="1" applyAlignment="1" applyProtection="1">
      <alignment horizontal="left" vertical="center"/>
    </xf>
    <xf numFmtId="9" fontId="5" fillId="0" borderId="2" xfId="0" applyNumberFormat="1" applyFont="1" applyFill="1" applyBorder="1" applyAlignment="1" applyProtection="1">
      <alignment horizontal="left" vertical="center"/>
    </xf>
    <xf numFmtId="0" fontId="18" fillId="0" borderId="7" xfId="0" applyNumberFormat="1" applyFont="1" applyBorder="1" applyAlignment="1" applyProtection="1">
      <alignment horizontal="left" vertical="center"/>
    </xf>
    <xf numFmtId="0" fontId="29" fillId="0" borderId="8" xfId="0" applyFont="1" applyFill="1" applyBorder="1" applyAlignment="1" applyProtection="1">
      <alignment horizontal="right" vertical="center"/>
    </xf>
    <xf numFmtId="0" fontId="29" fillId="0" borderId="7" xfId="0" applyFont="1" applyFill="1" applyBorder="1" applyAlignment="1" applyProtection="1">
      <alignment horizontal="right" vertical="center"/>
    </xf>
    <xf numFmtId="0" fontId="33" fillId="0" borderId="11" xfId="0" applyFont="1" applyFill="1" applyBorder="1" applyAlignment="1" applyProtection="1">
      <alignment horizontal="right" vertical="center"/>
    </xf>
    <xf numFmtId="170" fontId="4" fillId="0" borderId="53" xfId="0" applyNumberFormat="1" applyFont="1" applyBorder="1" applyAlignment="1" applyProtection="1">
      <alignment vertical="center"/>
    </xf>
    <xf numFmtId="170" fontId="4" fillId="0" borderId="66" xfId="0" applyNumberFormat="1" applyFont="1" applyBorder="1" applyAlignment="1" applyProtection="1">
      <alignment vertical="center"/>
    </xf>
    <xf numFmtId="0" fontId="7" fillId="0" borderId="23" xfId="0" applyFont="1" applyBorder="1" applyAlignment="1">
      <alignment horizontal="right" vertical="center"/>
    </xf>
    <xf numFmtId="0" fontId="7" fillId="0" borderId="15" xfId="0" applyFont="1" applyBorder="1" applyAlignment="1">
      <alignment horizontal="right" vertical="center"/>
    </xf>
    <xf numFmtId="0" fontId="7" fillId="0" borderId="39" xfId="0" applyFont="1" applyBorder="1" applyAlignment="1">
      <alignment horizontal="right" vertical="center"/>
    </xf>
    <xf numFmtId="0" fontId="14" fillId="0" borderId="15" xfId="0" applyFont="1" applyBorder="1"/>
    <xf numFmtId="0" fontId="14" fillId="0" borderId="70" xfId="0" applyFont="1" applyBorder="1" applyAlignment="1">
      <alignment vertical="center"/>
    </xf>
    <xf numFmtId="0" fontId="14" fillId="0" borderId="1" xfId="0" applyFont="1" applyBorder="1" applyAlignment="1">
      <alignment vertical="center"/>
    </xf>
    <xf numFmtId="0" fontId="7" fillId="0" borderId="71" xfId="0" applyFont="1" applyBorder="1" applyAlignment="1">
      <alignment horizontal="right" vertical="center"/>
    </xf>
    <xf numFmtId="0" fontId="7" fillId="0" borderId="10" xfId="0" applyFont="1" applyBorder="1" applyAlignment="1">
      <alignment horizontal="right"/>
    </xf>
    <xf numFmtId="0" fontId="25" fillId="0" borderId="0" xfId="0" applyFont="1" applyFill="1" applyBorder="1" applyAlignment="1" applyProtection="1">
      <alignment horizontal="left" vertical="center"/>
    </xf>
    <xf numFmtId="0" fontId="18" fillId="0" borderId="2" xfId="0" applyFont="1" applyBorder="1" applyAlignment="1" applyProtection="1">
      <alignment horizontal="right" vertical="center"/>
    </xf>
    <xf numFmtId="0" fontId="18" fillId="0" borderId="6" xfId="0" applyFont="1" applyBorder="1" applyAlignment="1" applyProtection="1">
      <alignment horizontal="right" vertical="center"/>
    </xf>
    <xf numFmtId="49" fontId="18" fillId="3" borderId="35" xfId="0" applyNumberFormat="1" applyFont="1" applyFill="1" applyBorder="1" applyAlignment="1" applyProtection="1">
      <alignment vertical="center"/>
      <protection locked="0"/>
    </xf>
    <xf numFmtId="49" fontId="18" fillId="0" borderId="5" xfId="0" applyNumberFormat="1" applyFont="1" applyFill="1" applyBorder="1" applyAlignment="1" applyProtection="1">
      <alignment vertical="center"/>
      <protection locked="0"/>
    </xf>
    <xf numFmtId="0" fontId="33" fillId="0" borderId="0" xfId="13" applyFont="1" applyFill="1" applyBorder="1" applyAlignment="1" applyProtection="1">
      <alignment horizontal="left" vertical="center"/>
    </xf>
    <xf numFmtId="0" fontId="69" fillId="0" borderId="72" xfId="0" applyFont="1" applyBorder="1" applyAlignment="1" applyProtection="1">
      <alignment horizontal="right" vertical="center"/>
    </xf>
    <xf numFmtId="0" fontId="23" fillId="3" borderId="35" xfId="0" applyFont="1" applyFill="1" applyBorder="1" applyAlignment="1" applyProtection="1">
      <alignment horizontal="center" vertical="center"/>
      <protection locked="0"/>
    </xf>
    <xf numFmtId="0" fontId="17" fillId="0" borderId="73" xfId="0" applyFont="1" applyFill="1" applyBorder="1" applyAlignment="1" applyProtection="1">
      <alignment vertical="center"/>
    </xf>
    <xf numFmtId="0" fontId="17" fillId="0" borderId="0" xfId="0" applyFont="1" applyFill="1" applyBorder="1" applyAlignment="1" applyProtection="1">
      <alignment horizontal="right" vertical="center"/>
    </xf>
    <xf numFmtId="49" fontId="18" fillId="3" borderId="40" xfId="0" applyNumberFormat="1" applyFont="1" applyFill="1" applyBorder="1" applyAlignment="1" applyProtection="1">
      <alignment vertical="center"/>
      <protection locked="0"/>
    </xf>
    <xf numFmtId="0" fontId="14" fillId="0" borderId="5" xfId="0" applyFont="1" applyFill="1" applyBorder="1" applyAlignment="1" applyProtection="1">
      <alignment horizontal="right" vertical="center"/>
    </xf>
    <xf numFmtId="172" fontId="14" fillId="0" borderId="74" xfId="0" applyNumberFormat="1" applyFont="1" applyFill="1" applyBorder="1" applyAlignment="1" applyProtection="1">
      <alignment horizontal="right" vertical="center"/>
    </xf>
    <xf numFmtId="0" fontId="14" fillId="0" borderId="36" xfId="0" applyFont="1" applyBorder="1" applyAlignment="1" applyProtection="1">
      <alignment vertical="center"/>
    </xf>
    <xf numFmtId="0" fontId="14" fillId="0" borderId="75" xfId="0" applyFont="1" applyBorder="1" applyAlignment="1">
      <alignment vertical="center"/>
    </xf>
    <xf numFmtId="0" fontId="51" fillId="0" borderId="44" xfId="0" applyFont="1" applyBorder="1" applyAlignment="1" applyProtection="1">
      <alignment horizontal="left" vertical="center"/>
    </xf>
    <xf numFmtId="0" fontId="73" fillId="0" borderId="0" xfId="0" applyFont="1" applyBorder="1" applyAlignment="1" applyProtection="1">
      <alignment horizontal="left" vertical="center"/>
    </xf>
    <xf numFmtId="0" fontId="17" fillId="0" borderId="76" xfId="0" applyFont="1" applyFill="1" applyBorder="1" applyAlignment="1" applyProtection="1">
      <alignment horizontal="right" vertical="center"/>
    </xf>
    <xf numFmtId="0" fontId="17" fillId="0" borderId="77" xfId="0" applyFont="1" applyBorder="1" applyAlignment="1" applyProtection="1">
      <alignment horizontal="right" vertical="center"/>
    </xf>
    <xf numFmtId="0" fontId="17" fillId="0" borderId="78" xfId="0" applyFont="1" applyFill="1" applyBorder="1" applyAlignment="1" applyProtection="1">
      <alignment horizontal="right" vertical="center"/>
    </xf>
    <xf numFmtId="0" fontId="17" fillId="0" borderId="79" xfId="0" applyFont="1" applyFill="1" applyBorder="1" applyAlignment="1" applyProtection="1">
      <alignment horizontal="right" vertical="center"/>
    </xf>
    <xf numFmtId="0" fontId="17" fillId="0" borderId="79" xfId="0" applyFont="1" applyBorder="1" applyAlignment="1" applyProtection="1">
      <alignment horizontal="right" vertical="center"/>
    </xf>
    <xf numFmtId="0" fontId="17" fillId="0" borderId="76" xfId="0" applyFont="1" applyBorder="1" applyAlignment="1" applyProtection="1">
      <alignment horizontal="right" vertical="center"/>
    </xf>
    <xf numFmtId="0" fontId="17" fillId="0" borderId="80" xfId="0" applyFont="1" applyBorder="1" applyAlignment="1" applyProtection="1">
      <alignment horizontal="right" vertical="center"/>
    </xf>
    <xf numFmtId="0" fontId="17" fillId="0" borderId="81" xfId="0" applyFont="1" applyFill="1" applyBorder="1" applyAlignment="1" applyProtection="1">
      <alignment horizontal="right" vertical="center"/>
    </xf>
    <xf numFmtId="0" fontId="17" fillId="0" borderId="82" xfId="0" applyFont="1" applyFill="1" applyBorder="1" applyAlignment="1" applyProtection="1">
      <alignment horizontal="right" vertical="center"/>
    </xf>
    <xf numFmtId="0" fontId="17" fillId="0" borderId="83" xfId="0" applyFont="1" applyFill="1" applyBorder="1" applyAlignment="1" applyProtection="1">
      <alignment horizontal="right" vertical="center"/>
    </xf>
    <xf numFmtId="0" fontId="17" fillId="0" borderId="84" xfId="0" applyFont="1" applyFill="1" applyBorder="1" applyAlignment="1" applyProtection="1">
      <alignment horizontal="right" vertical="center"/>
    </xf>
    <xf numFmtId="0" fontId="17" fillId="0" borderId="85" xfId="0" applyFont="1" applyFill="1" applyBorder="1" applyAlignment="1" applyProtection="1">
      <alignment horizontal="right" vertical="center"/>
    </xf>
    <xf numFmtId="0" fontId="17" fillId="0" borderId="86" xfId="0" applyFont="1" applyFill="1" applyBorder="1" applyAlignment="1" applyProtection="1">
      <alignment horizontal="right" vertical="center"/>
    </xf>
    <xf numFmtId="0" fontId="17" fillId="0" borderId="87" xfId="0" applyFont="1" applyFill="1" applyBorder="1" applyAlignment="1" applyProtection="1">
      <alignment horizontal="right" vertical="center"/>
    </xf>
    <xf numFmtId="0" fontId="17" fillId="0" borderId="87" xfId="0" applyFont="1" applyFill="1" applyBorder="1" applyAlignment="1" applyProtection="1">
      <alignment horizontal="right" vertical="center" wrapText="1"/>
    </xf>
    <xf numFmtId="0" fontId="17" fillId="0" borderId="88" xfId="0" applyFont="1" applyBorder="1" applyAlignment="1" applyProtection="1">
      <alignment horizontal="right" vertical="center"/>
    </xf>
    <xf numFmtId="0" fontId="17" fillId="0" borderId="89" xfId="0" applyFont="1" applyBorder="1" applyAlignment="1" applyProtection="1">
      <alignment horizontal="right" vertical="center"/>
    </xf>
    <xf numFmtId="0" fontId="17" fillId="0" borderId="90" xfId="0" applyFont="1" applyBorder="1" applyAlignment="1" applyProtection="1">
      <alignment horizontal="right" vertical="center"/>
    </xf>
    <xf numFmtId="0" fontId="17" fillId="0" borderId="91" xfId="0" applyFont="1" applyBorder="1" applyAlignment="1" applyProtection="1">
      <alignment horizontal="right" vertical="center"/>
    </xf>
    <xf numFmtId="0" fontId="17" fillId="0" borderId="92" xfId="0" applyFont="1" applyBorder="1" applyAlignment="1" applyProtection="1">
      <alignment horizontal="right" vertical="center"/>
    </xf>
    <xf numFmtId="0" fontId="50" fillId="0" borderId="31" xfId="0" applyFont="1" applyFill="1" applyBorder="1" applyAlignment="1" applyProtection="1">
      <alignment horizontal="left" vertical="center"/>
    </xf>
    <xf numFmtId="0" fontId="14" fillId="0" borderId="93" xfId="0" applyFont="1" applyFill="1" applyBorder="1" applyAlignment="1" applyProtection="1">
      <alignment horizontal="right" vertical="center"/>
    </xf>
    <xf numFmtId="0" fontId="14" fillId="0" borderId="76" xfId="0" applyFont="1" applyBorder="1" applyAlignment="1" applyProtection="1">
      <alignment horizontal="right" vertical="center"/>
    </xf>
    <xf numFmtId="0" fontId="14" fillId="0" borderId="79" xfId="0" applyFont="1" applyBorder="1" applyAlignment="1" applyProtection="1">
      <alignment horizontal="right" vertical="center"/>
    </xf>
    <xf numFmtId="0" fontId="17" fillId="0" borderId="94" xfId="0" applyFont="1" applyBorder="1" applyAlignment="1" applyProtection="1">
      <alignment horizontal="right" vertical="center"/>
    </xf>
    <xf numFmtId="0" fontId="14" fillId="0" borderId="95" xfId="0" applyFont="1" applyBorder="1" applyAlignment="1">
      <alignment horizontal="right" vertical="center"/>
    </xf>
    <xf numFmtId="0" fontId="14" fillId="0" borderId="90" xfId="0" applyFont="1" applyBorder="1" applyAlignment="1">
      <alignment horizontal="right" vertical="center"/>
    </xf>
    <xf numFmtId="0" fontId="14" fillId="0" borderId="96" xfId="0" applyFont="1" applyBorder="1" applyAlignment="1">
      <alignment horizontal="right" vertical="center"/>
    </xf>
    <xf numFmtId="0" fontId="14" fillId="0" borderId="97" xfId="0" applyFont="1" applyBorder="1" applyAlignment="1">
      <alignment horizontal="right" vertical="center"/>
    </xf>
    <xf numFmtId="0" fontId="14" fillId="0" borderId="98" xfId="0" applyFont="1" applyBorder="1" applyAlignment="1">
      <alignment horizontal="right" vertical="center"/>
    </xf>
    <xf numFmtId="0" fontId="14" fillId="0" borderId="99" xfId="0" applyFont="1" applyBorder="1" applyAlignment="1">
      <alignment horizontal="right" vertical="center"/>
    </xf>
    <xf numFmtId="0" fontId="16" fillId="0" borderId="4" xfId="0" applyFont="1" applyBorder="1" applyAlignment="1" applyProtection="1">
      <alignment vertical="center"/>
    </xf>
    <xf numFmtId="0" fontId="63" fillId="2" borderId="22" xfId="0" applyFont="1" applyFill="1" applyBorder="1" applyAlignment="1" applyProtection="1">
      <alignment horizontal="right" vertical="center"/>
    </xf>
    <xf numFmtId="0" fontId="17" fillId="0" borderId="81" xfId="0" applyFont="1" applyBorder="1" applyAlignment="1">
      <alignment horizontal="right" vertical="center"/>
    </xf>
    <xf numFmtId="1" fontId="78" fillId="4" borderId="39" xfId="0" applyNumberFormat="1" applyFont="1" applyFill="1" applyBorder="1" applyAlignment="1" applyProtection="1">
      <alignment horizontal="center" vertical="center"/>
      <protection locked="0"/>
    </xf>
    <xf numFmtId="0" fontId="25" fillId="0" borderId="100" xfId="0" applyFont="1" applyFill="1" applyBorder="1" applyAlignment="1" applyProtection="1">
      <alignment horizontal="right" vertical="center"/>
    </xf>
    <xf numFmtId="1" fontId="18" fillId="0" borderId="32" xfId="0" applyNumberFormat="1" applyFont="1" applyFill="1" applyBorder="1" applyAlignment="1" applyProtection="1">
      <alignment horizontal="center" vertical="center"/>
    </xf>
    <xf numFmtId="0" fontId="25" fillId="0" borderId="8" xfId="0" applyFont="1" applyFill="1" applyBorder="1" applyAlignment="1" applyProtection="1">
      <alignment horizontal="center" vertical="center"/>
    </xf>
    <xf numFmtId="0" fontId="16" fillId="5" borderId="101" xfId="0" applyFont="1" applyFill="1" applyBorder="1" applyAlignment="1" applyProtection="1">
      <alignment horizontal="center" vertical="top" wrapText="1"/>
    </xf>
    <xf numFmtId="0" fontId="14" fillId="0" borderId="0" xfId="0" applyFont="1" applyBorder="1" applyAlignment="1" applyProtection="1">
      <alignment vertical="center" wrapText="1"/>
    </xf>
    <xf numFmtId="49" fontId="35" fillId="0" borderId="57" xfId="0" applyNumberFormat="1" applyFont="1" applyBorder="1" applyAlignment="1" applyProtection="1">
      <alignment vertical="center"/>
    </xf>
    <xf numFmtId="49" fontId="18" fillId="3" borderId="21" xfId="0" applyNumberFormat="1" applyFont="1" applyFill="1" applyBorder="1" applyAlignment="1" applyProtection="1">
      <alignment horizontal="left" vertical="center"/>
      <protection locked="0"/>
    </xf>
    <xf numFmtId="49" fontId="18" fillId="3" borderId="32" xfId="0" applyNumberFormat="1" applyFont="1" applyFill="1" applyBorder="1" applyAlignment="1" applyProtection="1">
      <alignment horizontal="left" vertical="center"/>
      <protection locked="0"/>
    </xf>
    <xf numFmtId="181" fontId="18" fillId="3" borderId="21" xfId="0" applyNumberFormat="1" applyFont="1" applyFill="1" applyBorder="1" applyAlignment="1" applyProtection="1">
      <alignment horizontal="left" vertical="center"/>
      <protection locked="0"/>
    </xf>
    <xf numFmtId="0" fontId="23" fillId="3" borderId="102" xfId="0" applyFont="1" applyFill="1" applyBorder="1" applyAlignment="1" applyProtection="1">
      <alignment horizontal="center" vertical="center"/>
      <protection locked="0"/>
    </xf>
    <xf numFmtId="0" fontId="70" fillId="5" borderId="103" xfId="0" applyFont="1" applyFill="1" applyBorder="1" applyAlignment="1" applyProtection="1">
      <alignment horizontal="left" vertical="top"/>
    </xf>
    <xf numFmtId="0" fontId="14" fillId="6" borderId="104" xfId="0" applyFont="1" applyFill="1" applyBorder="1" applyAlignment="1" applyProtection="1">
      <alignment horizontal="center" vertical="top" wrapText="1"/>
    </xf>
    <xf numFmtId="0" fontId="16" fillId="5" borderId="105" xfId="0" applyFont="1" applyFill="1" applyBorder="1" applyAlignment="1" applyProtection="1">
      <alignment horizontal="center" vertical="top" wrapText="1"/>
    </xf>
    <xf numFmtId="0" fontId="14" fillId="7" borderId="67" xfId="0" applyFont="1" applyFill="1" applyBorder="1" applyAlignment="1" applyProtection="1">
      <alignment vertical="center" wrapText="1"/>
    </xf>
    <xf numFmtId="0" fontId="14" fillId="7" borderId="67" xfId="0" applyFont="1" applyFill="1" applyBorder="1" applyAlignment="1" applyProtection="1">
      <alignment vertical="center"/>
    </xf>
    <xf numFmtId="0" fontId="14" fillId="7" borderId="106" xfId="0" applyFont="1" applyFill="1" applyBorder="1" applyAlignment="1" applyProtection="1">
      <alignment vertical="center"/>
    </xf>
    <xf numFmtId="0" fontId="14" fillId="0" borderId="2" xfId="0" applyFont="1" applyBorder="1" applyAlignment="1" applyProtection="1">
      <alignment horizontal="right" vertical="center" wrapText="1"/>
    </xf>
    <xf numFmtId="0" fontId="14" fillId="0" borderId="2" xfId="0" applyFont="1" applyBorder="1" applyAlignment="1" applyProtection="1">
      <alignment vertical="center"/>
    </xf>
    <xf numFmtId="0" fontId="14" fillId="0" borderId="7" xfId="0" applyFont="1" applyBorder="1" applyAlignment="1" applyProtection="1">
      <alignment vertical="center"/>
    </xf>
    <xf numFmtId="0" fontId="14" fillId="0" borderId="4" xfId="0" applyFont="1" applyBorder="1" applyAlignment="1" applyProtection="1">
      <alignment vertical="center"/>
    </xf>
    <xf numFmtId="0" fontId="14" fillId="0" borderId="17" xfId="0" applyFont="1" applyBorder="1" applyAlignment="1" applyProtection="1">
      <alignment vertical="center"/>
    </xf>
    <xf numFmtId="15" fontId="63" fillId="0" borderId="73" xfId="0" applyNumberFormat="1" applyFont="1" applyBorder="1" applyAlignment="1" applyProtection="1">
      <alignment horizontal="right"/>
    </xf>
    <xf numFmtId="179" fontId="54" fillId="0" borderId="21" xfId="0" applyNumberFormat="1" applyFont="1" applyBorder="1" applyAlignment="1" applyProtection="1">
      <alignment horizontal="center" vertical="center"/>
    </xf>
    <xf numFmtId="0" fontId="17" fillId="0" borderId="0" xfId="0" applyFont="1" applyBorder="1" applyAlignment="1" applyProtection="1">
      <alignment horizontal="right" vertical="center"/>
    </xf>
    <xf numFmtId="174" fontId="35" fillId="0" borderId="107" xfId="0" applyNumberFormat="1" applyFont="1" applyBorder="1" applyAlignment="1" applyProtection="1">
      <alignment horizontal="left" vertical="center"/>
    </xf>
    <xf numFmtId="0" fontId="17" fillId="0" borderId="7" xfId="0" applyFont="1" applyBorder="1" applyAlignment="1" applyProtection="1">
      <alignment vertical="center"/>
    </xf>
    <xf numFmtId="177" fontId="18" fillId="0" borderId="7" xfId="0" applyNumberFormat="1" applyFont="1" applyBorder="1" applyAlignment="1" applyProtection="1">
      <alignment horizontal="right" vertical="center"/>
    </xf>
    <xf numFmtId="49" fontId="35" fillId="0" borderId="52" xfId="0" applyNumberFormat="1" applyFont="1" applyBorder="1" applyAlignment="1" applyProtection="1">
      <alignment vertical="center"/>
    </xf>
    <xf numFmtId="49" fontId="35" fillId="0" borderId="68" xfId="0" applyNumberFormat="1" applyFont="1" applyBorder="1" applyAlignment="1" applyProtection="1">
      <alignment vertical="center"/>
    </xf>
    <xf numFmtId="49" fontId="35" fillId="0" borderId="40" xfId="0" applyNumberFormat="1" applyFont="1" applyBorder="1" applyAlignment="1" applyProtection="1">
      <alignment vertical="center"/>
    </xf>
    <xf numFmtId="49" fontId="35" fillId="0" borderId="21" xfId="0" applyNumberFormat="1" applyFont="1" applyBorder="1" applyAlignment="1" applyProtection="1">
      <alignment vertical="center"/>
    </xf>
    <xf numFmtId="0" fontId="18" fillId="0" borderId="10" xfId="0" applyFont="1" applyBorder="1" applyAlignment="1" applyProtection="1">
      <alignment horizontal="right" vertical="center"/>
    </xf>
    <xf numFmtId="0" fontId="18" fillId="0" borderId="7" xfId="0" applyFont="1" applyBorder="1" applyAlignment="1" applyProtection="1">
      <alignment horizontal="left" vertical="center"/>
    </xf>
    <xf numFmtId="49" fontId="35" fillId="0" borderId="0" xfId="0" applyNumberFormat="1" applyFont="1" applyBorder="1" applyAlignment="1" applyProtection="1">
      <alignment vertical="center"/>
    </xf>
    <xf numFmtId="0" fontId="35" fillId="0" borderId="0" xfId="0" applyFont="1" applyBorder="1" applyAlignment="1" applyProtection="1">
      <alignment vertical="center"/>
    </xf>
    <xf numFmtId="0" fontId="18" fillId="0" borderId="0" xfId="0" applyFont="1" applyBorder="1" applyAlignment="1" applyProtection="1">
      <alignment horizontal="left" vertical="center"/>
    </xf>
    <xf numFmtId="49" fontId="55" fillId="0" borderId="0" xfId="0" applyNumberFormat="1" applyFont="1" applyBorder="1" applyAlignment="1" applyProtection="1">
      <alignment vertical="center"/>
    </xf>
    <xf numFmtId="0" fontId="35" fillId="0" borderId="5" xfId="0" applyFont="1" applyBorder="1" applyAlignment="1" applyProtection="1">
      <alignment vertical="center"/>
    </xf>
    <xf numFmtId="49" fontId="35" fillId="0" borderId="68" xfId="0" applyNumberFormat="1" applyFont="1" applyBorder="1" applyAlignment="1" applyProtection="1">
      <alignment horizontal="left" vertical="center"/>
    </xf>
    <xf numFmtId="49" fontId="35" fillId="0" borderId="40" xfId="0" applyNumberFormat="1" applyFont="1" applyBorder="1" applyAlignment="1" applyProtection="1">
      <alignment horizontal="left" vertical="center"/>
    </xf>
    <xf numFmtId="0" fontId="17" fillId="0" borderId="5" xfId="0" applyFont="1" applyBorder="1" applyAlignment="1" applyProtection="1">
      <alignment vertical="center"/>
    </xf>
    <xf numFmtId="181" fontId="35" fillId="0" borderId="26" xfId="0" applyNumberFormat="1" applyFont="1" applyBorder="1" applyAlignment="1" applyProtection="1">
      <alignment horizontal="center" vertical="center"/>
    </xf>
    <xf numFmtId="0" fontId="35" fillId="0" borderId="0" xfId="0" applyFont="1" applyBorder="1" applyAlignment="1" applyProtection="1">
      <alignment horizontal="center" vertical="center"/>
    </xf>
    <xf numFmtId="0" fontId="14" fillId="0" borderId="0" xfId="0" applyFont="1" applyBorder="1" applyAlignment="1" applyProtection="1">
      <alignment horizontal="left" vertical="center" wrapText="1"/>
    </xf>
    <xf numFmtId="0" fontId="14" fillId="0" borderId="65"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3" xfId="0" applyFont="1" applyBorder="1" applyAlignment="1" applyProtection="1">
      <alignment vertical="center"/>
    </xf>
    <xf numFmtId="0" fontId="14" fillId="0" borderId="11" xfId="0" applyFont="1" applyBorder="1" applyAlignment="1" applyProtection="1">
      <alignment vertical="center"/>
    </xf>
    <xf numFmtId="0" fontId="14" fillId="0" borderId="8" xfId="0" applyFont="1" applyBorder="1" applyAlignment="1" applyProtection="1">
      <alignment vertical="center"/>
    </xf>
    <xf numFmtId="0" fontId="66" fillId="0" borderId="0" xfId="13" applyFont="1" applyFill="1" applyBorder="1" applyAlignment="1" applyProtection="1">
      <alignment vertical="center"/>
    </xf>
    <xf numFmtId="0" fontId="66" fillId="0" borderId="10" xfId="13" applyFont="1" applyFill="1" applyBorder="1" applyAlignment="1" applyProtection="1">
      <alignment vertical="center"/>
    </xf>
    <xf numFmtId="0" fontId="14" fillId="0" borderId="10" xfId="0" applyFont="1" applyBorder="1" applyAlignment="1" applyProtection="1">
      <alignment vertical="center"/>
    </xf>
    <xf numFmtId="0" fontId="66" fillId="0" borderId="5" xfId="13" applyFont="1" applyFill="1" applyBorder="1" applyAlignment="1" applyProtection="1">
      <alignment vertical="center"/>
    </xf>
    <xf numFmtId="0" fontId="16" fillId="0" borderId="0" xfId="0" applyFont="1" applyBorder="1" applyAlignment="1" applyProtection="1">
      <alignment horizontal="right" vertical="center"/>
    </xf>
    <xf numFmtId="0" fontId="75" fillId="0" borderId="0" xfId="13" applyFont="1" applyFill="1" applyBorder="1" applyAlignment="1" applyProtection="1">
      <alignment horizontal="right" vertical="center"/>
    </xf>
    <xf numFmtId="0" fontId="65" fillId="0" borderId="36" xfId="0" applyFont="1" applyFill="1" applyBorder="1" applyAlignment="1" applyProtection="1">
      <alignment horizontal="center" vertical="center" wrapText="1"/>
    </xf>
    <xf numFmtId="0" fontId="65" fillId="0" borderId="10" xfId="13" applyFont="1" applyFill="1" applyBorder="1" applyAlignment="1" applyProtection="1">
      <alignment vertical="center"/>
    </xf>
    <xf numFmtId="0" fontId="16" fillId="0" borderId="10" xfId="0" applyFont="1" applyBorder="1" applyAlignment="1" applyProtection="1">
      <alignment horizontal="right" vertical="center"/>
    </xf>
    <xf numFmtId="0" fontId="66" fillId="0" borderId="73" xfId="13" applyFont="1" applyFill="1" applyBorder="1" applyAlignment="1" applyProtection="1">
      <alignment vertical="center"/>
    </xf>
    <xf numFmtId="0" fontId="6" fillId="0" borderId="38"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40" xfId="0" applyFont="1" applyFill="1" applyBorder="1" applyAlignment="1" applyProtection="1">
      <alignment horizontal="center" vertical="center" wrapText="1"/>
    </xf>
    <xf numFmtId="49" fontId="5" fillId="0" borderId="38" xfId="0" applyNumberFormat="1" applyFont="1" applyFill="1" applyBorder="1" applyAlignment="1" applyProtection="1">
      <alignment horizontal="center" vertical="center"/>
    </xf>
    <xf numFmtId="49" fontId="5" fillId="0" borderId="70" xfId="0" applyNumberFormat="1" applyFont="1" applyFill="1" applyBorder="1" applyAlignment="1" applyProtection="1">
      <alignment horizontal="center" vertical="center"/>
    </xf>
    <xf numFmtId="49" fontId="67" fillId="0" borderId="18" xfId="0" applyNumberFormat="1" applyFont="1" applyFill="1" applyBorder="1" applyAlignment="1" applyProtection="1">
      <alignment horizontal="center" vertical="center"/>
    </xf>
    <xf numFmtId="0" fontId="14" fillId="0" borderId="19" xfId="0" applyFont="1" applyBorder="1" applyAlignment="1" applyProtection="1">
      <alignment vertical="center"/>
    </xf>
    <xf numFmtId="0" fontId="14" fillId="0" borderId="20" xfId="0" applyFont="1" applyBorder="1" applyAlignment="1" applyProtection="1">
      <alignment vertical="center"/>
    </xf>
    <xf numFmtId="0" fontId="14" fillId="0" borderId="95" xfId="0" applyFont="1" applyBorder="1" applyAlignment="1" applyProtection="1">
      <alignment horizontal="right" vertical="center"/>
    </xf>
    <xf numFmtId="49" fontId="18" fillId="8" borderId="108" xfId="0" applyNumberFormat="1" applyFont="1" applyFill="1" applyBorder="1" applyAlignment="1" applyProtection="1">
      <alignment horizontal="left" vertical="center"/>
    </xf>
    <xf numFmtId="0" fontId="14" fillId="0" borderId="75" xfId="0" applyFont="1" applyBorder="1" applyAlignment="1" applyProtection="1">
      <alignment vertical="center"/>
    </xf>
    <xf numFmtId="0" fontId="17" fillId="0" borderId="78" xfId="0" applyFont="1" applyBorder="1" applyAlignment="1" applyProtection="1">
      <alignment horizontal="right" vertical="center"/>
    </xf>
    <xf numFmtId="0" fontId="14" fillId="0" borderId="90" xfId="0" applyFont="1" applyBorder="1" applyAlignment="1" applyProtection="1">
      <alignment horizontal="right" vertical="center"/>
    </xf>
    <xf numFmtId="177" fontId="18" fillId="3" borderId="35" xfId="0" applyNumberFormat="1" applyFont="1" applyFill="1" applyBorder="1" applyAlignment="1" applyProtection="1">
      <alignment horizontal="left" vertical="center"/>
    </xf>
    <xf numFmtId="0" fontId="14" fillId="0" borderId="13" xfId="0" applyFont="1" applyBorder="1" applyAlignment="1" applyProtection="1">
      <alignment vertical="center"/>
    </xf>
    <xf numFmtId="49" fontId="18" fillId="3" borderId="21" xfId="0" applyNumberFormat="1" applyFont="1" applyFill="1" applyBorder="1" applyAlignment="1" applyProtection="1">
      <alignment vertical="center"/>
    </xf>
    <xf numFmtId="0" fontId="14" fillId="0" borderId="37" xfId="0" applyFont="1" applyBorder="1" applyAlignment="1" applyProtection="1">
      <alignment vertical="center"/>
    </xf>
    <xf numFmtId="179" fontId="18" fillId="3" borderId="35" xfId="0" applyNumberFormat="1" applyFont="1" applyFill="1" applyBorder="1" applyAlignment="1" applyProtection="1">
      <alignment horizontal="left" vertical="center"/>
    </xf>
    <xf numFmtId="49" fontId="17" fillId="0" borderId="5" xfId="0" applyNumberFormat="1" applyFont="1" applyFill="1" applyBorder="1" applyAlignment="1" applyProtection="1">
      <alignment vertical="center"/>
    </xf>
    <xf numFmtId="49" fontId="18" fillId="3" borderId="35" xfId="0" applyNumberFormat="1" applyFont="1" applyFill="1" applyBorder="1" applyAlignment="1" applyProtection="1">
      <alignment horizontal="left" vertical="center"/>
    </xf>
    <xf numFmtId="0" fontId="17" fillId="0" borderId="81" xfId="0" applyFont="1" applyBorder="1" applyAlignment="1" applyProtection="1">
      <alignment horizontal="right" vertical="center"/>
    </xf>
    <xf numFmtId="0" fontId="14" fillId="0" borderId="96" xfId="0" applyFont="1" applyBorder="1" applyAlignment="1" applyProtection="1">
      <alignment horizontal="right" vertical="center"/>
    </xf>
    <xf numFmtId="0" fontId="14" fillId="0" borderId="97" xfId="0" applyFont="1" applyBorder="1" applyAlignment="1" applyProtection="1">
      <alignment horizontal="right" vertical="center"/>
    </xf>
    <xf numFmtId="0" fontId="18" fillId="3" borderId="68" xfId="0" applyFont="1" applyFill="1" applyBorder="1" applyAlignment="1" applyProtection="1">
      <alignment horizontal="left" vertical="center"/>
    </xf>
    <xf numFmtId="0" fontId="18" fillId="3" borderId="40" xfId="0" applyFont="1" applyFill="1" applyBorder="1" applyAlignment="1" applyProtection="1">
      <alignment horizontal="left" vertical="center"/>
    </xf>
    <xf numFmtId="49" fontId="18" fillId="3" borderId="31" xfId="0" applyNumberFormat="1" applyFont="1" applyFill="1" applyBorder="1" applyAlignment="1" applyProtection="1">
      <alignment vertical="center"/>
    </xf>
    <xf numFmtId="0" fontId="17" fillId="0" borderId="35" xfId="0" applyFont="1" applyBorder="1" applyAlignment="1" applyProtection="1">
      <alignment horizontal="right" vertical="center"/>
    </xf>
    <xf numFmtId="49" fontId="18" fillId="3" borderId="35" xfId="0" applyNumberFormat="1" applyFont="1" applyFill="1" applyBorder="1" applyAlignment="1" applyProtection="1">
      <alignment vertical="center"/>
    </xf>
    <xf numFmtId="49" fontId="18" fillId="3" borderId="40"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49" fontId="18" fillId="0" borderId="5" xfId="0" applyNumberFormat="1" applyFont="1" applyFill="1" applyBorder="1" applyAlignment="1" applyProtection="1">
      <alignment vertical="center"/>
    </xf>
    <xf numFmtId="49" fontId="18" fillId="3" borderId="21" xfId="0" applyNumberFormat="1" applyFont="1" applyFill="1" applyBorder="1" applyAlignment="1" applyProtection="1">
      <alignment horizontal="left" vertical="center"/>
    </xf>
    <xf numFmtId="49" fontId="18" fillId="3" borderId="32" xfId="0" applyNumberFormat="1" applyFont="1" applyFill="1" applyBorder="1" applyAlignment="1" applyProtection="1">
      <alignment horizontal="left" vertical="center"/>
    </xf>
    <xf numFmtId="181" fontId="18" fillId="3" borderId="21" xfId="0" applyNumberFormat="1" applyFont="1" applyFill="1" applyBorder="1" applyAlignment="1" applyProtection="1">
      <alignment horizontal="left" vertical="center"/>
    </xf>
    <xf numFmtId="0" fontId="14" fillId="0" borderId="98" xfId="0" applyFont="1" applyBorder="1" applyAlignment="1" applyProtection="1">
      <alignment horizontal="right" vertical="center"/>
    </xf>
    <xf numFmtId="0" fontId="14" fillId="0" borderId="99" xfId="0" applyFont="1" applyBorder="1" applyAlignment="1" applyProtection="1">
      <alignment horizontal="right" vertical="center"/>
    </xf>
    <xf numFmtId="1" fontId="78" fillId="4" borderId="39" xfId="0" applyNumberFormat="1" applyFont="1" applyFill="1" applyBorder="1" applyAlignment="1" applyProtection="1">
      <alignment horizontal="center" vertical="center"/>
    </xf>
    <xf numFmtId="180" fontId="18" fillId="3" borderId="49" xfId="0" applyNumberFormat="1" applyFont="1" applyFill="1" applyBorder="1" applyAlignment="1" applyProtection="1">
      <alignment horizontal="left" vertical="center"/>
    </xf>
    <xf numFmtId="179" fontId="18" fillId="3" borderId="39" xfId="0" applyNumberFormat="1" applyFont="1" applyFill="1" applyBorder="1" applyAlignment="1" applyProtection="1">
      <alignment horizontal="left" vertical="center"/>
    </xf>
    <xf numFmtId="0" fontId="18" fillId="3" borderId="39" xfId="0" applyNumberFormat="1" applyFont="1" applyFill="1" applyBorder="1" applyAlignment="1" applyProtection="1">
      <alignment horizontal="left" vertical="center"/>
    </xf>
    <xf numFmtId="49" fontId="25" fillId="3" borderId="14" xfId="0" applyNumberFormat="1" applyFont="1" applyFill="1" applyBorder="1" applyAlignment="1" applyProtection="1">
      <alignment horizontal="center" vertical="center"/>
    </xf>
    <xf numFmtId="10" fontId="84" fillId="0" borderId="105" xfId="0" applyNumberFormat="1"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3" fontId="25" fillId="0" borderId="0" xfId="14" applyNumberFormat="1" applyFont="1" applyFill="1" applyBorder="1" applyAlignment="1" applyProtection="1">
      <alignment vertical="center"/>
    </xf>
    <xf numFmtId="0" fontId="23" fillId="0" borderId="0" xfId="0" applyFont="1" applyBorder="1" applyAlignment="1" applyProtection="1">
      <alignment horizontal="left" vertical="center"/>
    </xf>
    <xf numFmtId="0" fontId="47" fillId="0" borderId="44" xfId="0" applyFont="1" applyBorder="1" applyAlignment="1" applyProtection="1">
      <alignment horizontal="center" vertical="center"/>
    </xf>
    <xf numFmtId="0" fontId="47"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1" fontId="47" fillId="0" borderId="49" xfId="0" applyNumberFormat="1" applyFont="1" applyFill="1" applyBorder="1" applyAlignment="1" applyProtection="1">
      <alignment horizontal="center" vertical="center"/>
    </xf>
    <xf numFmtId="49" fontId="18" fillId="3" borderId="21" xfId="0" applyNumberFormat="1" applyFont="1" applyFill="1" applyBorder="1" applyAlignment="1" applyProtection="1">
      <alignment vertical="center"/>
      <protection locked="0"/>
    </xf>
    <xf numFmtId="49" fontId="18" fillId="8" borderId="109" xfId="0" applyNumberFormat="1" applyFont="1" applyFill="1" applyBorder="1" applyAlignment="1" applyProtection="1">
      <alignment horizontal="left" vertical="center"/>
      <protection locked="0"/>
    </xf>
    <xf numFmtId="0" fontId="17" fillId="0" borderId="4" xfId="0" applyFont="1" applyBorder="1" applyAlignment="1">
      <alignment horizontal="right" vertical="center"/>
    </xf>
    <xf numFmtId="177" fontId="18" fillId="3" borderId="21" xfId="0" applyNumberFormat="1" applyFont="1" applyFill="1" applyBorder="1" applyAlignment="1" applyProtection="1">
      <alignment horizontal="left" vertical="center"/>
      <protection locked="0"/>
    </xf>
    <xf numFmtId="49" fontId="14" fillId="0" borderId="5" xfId="0" applyNumberFormat="1" applyFont="1" applyBorder="1" applyAlignment="1" applyProtection="1">
      <alignment vertical="center"/>
    </xf>
    <xf numFmtId="179" fontId="18" fillId="3" borderId="21" xfId="0" applyNumberFormat="1" applyFont="1" applyFill="1" applyBorder="1" applyAlignment="1" applyProtection="1">
      <alignment horizontal="left" vertical="center"/>
      <protection locked="0"/>
    </xf>
    <xf numFmtId="49" fontId="18" fillId="3" borderId="26" xfId="0" applyNumberFormat="1" applyFont="1" applyFill="1" applyBorder="1" applyAlignment="1" applyProtection="1">
      <alignment horizontal="left" vertical="center"/>
      <protection locked="0"/>
    </xf>
    <xf numFmtId="49" fontId="17" fillId="0" borderId="0" xfId="0" applyNumberFormat="1" applyFont="1" applyFill="1" applyBorder="1" applyAlignment="1" applyProtection="1">
      <alignment horizontal="right" vertical="center"/>
    </xf>
    <xf numFmtId="49" fontId="17" fillId="0" borderId="35" xfId="0" applyNumberFormat="1" applyFont="1" applyBorder="1" applyAlignment="1" applyProtection="1">
      <alignment horizontal="right" vertical="center"/>
    </xf>
    <xf numFmtId="49" fontId="17" fillId="0" borderId="35" xfId="0" applyNumberFormat="1" applyFont="1" applyBorder="1" applyAlignment="1">
      <alignment horizontal="right" vertical="center"/>
    </xf>
    <xf numFmtId="181" fontId="18" fillId="3" borderId="32" xfId="0" applyNumberFormat="1" applyFont="1" applyFill="1" applyBorder="1" applyAlignment="1" applyProtection="1">
      <alignment horizontal="left" vertical="center"/>
      <protection locked="0"/>
    </xf>
    <xf numFmtId="173" fontId="74" fillId="3" borderId="2" xfId="13" applyNumberFormat="1" applyFont="1" applyFill="1" applyBorder="1" applyAlignment="1" applyProtection="1">
      <alignment vertical="center"/>
      <protection locked="0"/>
    </xf>
    <xf numFmtId="173" fontId="74" fillId="3" borderId="0" xfId="13" applyNumberFormat="1" applyFont="1" applyFill="1" applyBorder="1" applyAlignment="1" applyProtection="1">
      <alignment vertical="center"/>
      <protection locked="0"/>
    </xf>
    <xf numFmtId="0" fontId="66" fillId="3" borderId="0" xfId="13" applyFont="1" applyFill="1" applyBorder="1" applyAlignment="1" applyProtection="1">
      <alignment vertical="center"/>
      <protection locked="0"/>
    </xf>
    <xf numFmtId="0" fontId="75" fillId="3" borderId="0" xfId="13" applyFont="1" applyFill="1" applyBorder="1" applyAlignment="1" applyProtection="1">
      <alignment vertical="center"/>
      <protection locked="0"/>
    </xf>
    <xf numFmtId="173" fontId="66" fillId="3" borderId="0" xfId="13" applyNumberFormat="1" applyFont="1" applyFill="1" applyBorder="1" applyAlignment="1" applyProtection="1">
      <alignment vertical="center"/>
      <protection locked="0"/>
    </xf>
    <xf numFmtId="0" fontId="25" fillId="3" borderId="0" xfId="0" applyFont="1" applyFill="1" applyBorder="1" applyAlignment="1" applyProtection="1">
      <alignment horizontal="right" vertical="center"/>
      <protection locked="0"/>
    </xf>
    <xf numFmtId="0" fontId="16" fillId="3"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70" fontId="29" fillId="3" borderId="5" xfId="0" applyNumberFormat="1" applyFont="1" applyFill="1" applyBorder="1" applyAlignment="1" applyProtection="1">
      <alignment vertical="center"/>
      <protection locked="0"/>
    </xf>
    <xf numFmtId="0" fontId="14" fillId="3" borderId="0" xfId="0" applyFont="1" applyFill="1" applyBorder="1" applyAlignment="1" applyProtection="1">
      <alignment vertical="center"/>
      <protection locked="0"/>
    </xf>
    <xf numFmtId="173" fontId="74" fillId="3" borderId="2" xfId="13" applyNumberFormat="1" applyFont="1" applyFill="1" applyBorder="1" applyAlignment="1" applyProtection="1">
      <alignment horizontal="left" vertical="center"/>
      <protection locked="0"/>
    </xf>
    <xf numFmtId="173" fontId="74" fillId="3" borderId="0" xfId="13" applyNumberFormat="1" applyFont="1" applyFill="1" applyBorder="1" applyAlignment="1" applyProtection="1">
      <alignment horizontal="left" vertical="center"/>
      <protection locked="0"/>
    </xf>
    <xf numFmtId="0" fontId="63" fillId="3" borderId="2" xfId="13" applyFont="1" applyFill="1" applyBorder="1" applyAlignment="1" applyProtection="1">
      <alignment vertical="center"/>
      <protection locked="0"/>
    </xf>
    <xf numFmtId="173" fontId="76" fillId="3" borderId="0" xfId="13" applyNumberFormat="1" applyFont="1" applyFill="1" applyBorder="1" applyAlignment="1" applyProtection="1">
      <alignment horizontal="right" vertical="center"/>
      <protection locked="0"/>
    </xf>
    <xf numFmtId="9" fontId="66" fillId="3" borderId="10" xfId="13" applyNumberFormat="1" applyFont="1" applyFill="1" applyBorder="1" applyAlignment="1" applyProtection="1">
      <alignment vertical="center"/>
      <protection locked="0"/>
    </xf>
    <xf numFmtId="0" fontId="66" fillId="3" borderId="10" xfId="13" applyFont="1" applyFill="1" applyBorder="1" applyAlignment="1" applyProtection="1">
      <alignment vertical="center"/>
      <protection locked="0"/>
    </xf>
    <xf numFmtId="0" fontId="14" fillId="3" borderId="10" xfId="0" applyFont="1" applyFill="1" applyBorder="1" applyAlignment="1" applyProtection="1">
      <alignment vertical="center"/>
      <protection locked="0"/>
    </xf>
    <xf numFmtId="39" fontId="66" fillId="3" borderId="10" xfId="13" applyNumberFormat="1" applyFont="1" applyFill="1" applyBorder="1" applyAlignment="1" applyProtection="1">
      <alignment vertical="center"/>
      <protection locked="0"/>
    </xf>
    <xf numFmtId="39" fontId="66" fillId="3" borderId="0" xfId="13" applyNumberFormat="1" applyFont="1" applyFill="1" applyBorder="1" applyAlignment="1" applyProtection="1">
      <alignment vertical="center"/>
      <protection locked="0"/>
    </xf>
    <xf numFmtId="173" fontId="74" fillId="3" borderId="6" xfId="13" applyNumberFormat="1" applyFont="1" applyFill="1" applyBorder="1" applyAlignment="1" applyProtection="1">
      <alignment vertical="center"/>
      <protection locked="0"/>
    </xf>
    <xf numFmtId="173" fontId="6" fillId="3" borderId="7" xfId="13" applyNumberFormat="1" applyFont="1" applyFill="1" applyBorder="1" applyAlignment="1" applyProtection="1">
      <alignment vertical="center"/>
      <protection locked="0"/>
    </xf>
    <xf numFmtId="0" fontId="5" fillId="3" borderId="7" xfId="13" applyFont="1" applyFill="1" applyBorder="1" applyAlignment="1" applyProtection="1">
      <alignment vertical="center"/>
      <protection locked="0"/>
    </xf>
    <xf numFmtId="173" fontId="5" fillId="3" borderId="7" xfId="13" applyNumberFormat="1" applyFont="1" applyFill="1" applyBorder="1" applyAlignment="1" applyProtection="1">
      <alignment vertical="center"/>
      <protection locked="0"/>
    </xf>
    <xf numFmtId="0" fontId="25" fillId="3" borderId="7" xfId="0" applyFont="1" applyFill="1" applyBorder="1" applyAlignment="1" applyProtection="1">
      <alignment horizontal="right" vertical="center"/>
      <protection locked="0"/>
    </xf>
    <xf numFmtId="0" fontId="16" fillId="3" borderId="7"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170" fontId="29" fillId="3" borderId="22" xfId="0" applyNumberFormat="1" applyFont="1" applyFill="1" applyBorder="1" applyAlignment="1" applyProtection="1">
      <alignment vertical="center"/>
      <protection locked="0"/>
    </xf>
    <xf numFmtId="0" fontId="49" fillId="3" borderId="0" xfId="0" applyFont="1" applyFill="1" applyBorder="1" applyAlignment="1" applyProtection="1">
      <alignment vertical="center"/>
      <protection locked="0"/>
    </xf>
    <xf numFmtId="173" fontId="66" fillId="3" borderId="5" xfId="13" applyNumberFormat="1" applyFont="1" applyFill="1" applyBorder="1" applyAlignment="1" applyProtection="1">
      <alignment vertical="center"/>
      <protection locked="0"/>
    </xf>
    <xf numFmtId="0" fontId="66" fillId="3" borderId="5" xfId="13" applyFont="1" applyFill="1" applyBorder="1" applyAlignment="1" applyProtection="1">
      <alignment vertical="center"/>
      <protection locked="0"/>
    </xf>
    <xf numFmtId="0" fontId="29" fillId="3" borderId="0" xfId="0" applyFont="1" applyFill="1" applyBorder="1" applyAlignment="1" applyProtection="1">
      <alignment vertical="center"/>
      <protection locked="0"/>
    </xf>
    <xf numFmtId="0" fontId="29" fillId="3" borderId="10" xfId="0" applyFont="1" applyFill="1" applyBorder="1" applyAlignment="1" applyProtection="1">
      <alignment horizontal="right" vertical="center"/>
      <protection locked="0"/>
    </xf>
    <xf numFmtId="39" fontId="66" fillId="3" borderId="5" xfId="13" applyNumberFormat="1" applyFont="1" applyFill="1" applyBorder="1" applyAlignment="1" applyProtection="1">
      <alignment vertical="center"/>
      <protection locked="0"/>
    </xf>
    <xf numFmtId="173" fontId="76" fillId="3" borderId="2" xfId="13" applyNumberFormat="1" applyFont="1" applyFill="1" applyBorder="1" applyAlignment="1" applyProtection="1">
      <alignment horizontal="left" vertical="center"/>
      <protection locked="0"/>
    </xf>
    <xf numFmtId="173" fontId="76" fillId="3" borderId="0" xfId="13" applyNumberFormat="1" applyFont="1" applyFill="1" applyBorder="1" applyAlignment="1" applyProtection="1">
      <alignment horizontal="left" vertical="center"/>
      <protection locked="0"/>
    </xf>
    <xf numFmtId="9" fontId="66" fillId="3" borderId="0" xfId="13" applyNumberFormat="1" applyFont="1" applyFill="1" applyBorder="1" applyAlignment="1" applyProtection="1">
      <alignment vertical="center"/>
      <protection locked="0"/>
    </xf>
    <xf numFmtId="0" fontId="49" fillId="3" borderId="0" xfId="0" applyFont="1" applyFill="1" applyBorder="1" applyAlignment="1" applyProtection="1">
      <alignment horizontal="right" vertical="center"/>
      <protection locked="0"/>
    </xf>
    <xf numFmtId="0" fontId="7" fillId="0" borderId="54" xfId="0" applyFont="1" applyBorder="1" applyAlignment="1" applyProtection="1">
      <alignment horizontal="center" wrapText="1"/>
    </xf>
    <xf numFmtId="0" fontId="7" fillId="0" borderId="104" xfId="0" applyFont="1" applyBorder="1" applyAlignment="1" applyProtection="1">
      <alignment horizontal="center" wrapText="1"/>
    </xf>
    <xf numFmtId="0" fontId="21" fillId="0" borderId="47" xfId="0" applyFont="1" applyBorder="1" applyAlignment="1">
      <alignment horizontal="right" vertical="center"/>
    </xf>
    <xf numFmtId="0" fontId="7" fillId="0" borderId="110" xfId="0" applyFont="1" applyBorder="1" applyAlignment="1">
      <alignment horizontal="right" vertical="center"/>
    </xf>
    <xf numFmtId="170" fontId="7" fillId="0" borderId="14" xfId="0" applyNumberFormat="1" applyFont="1" applyBorder="1" applyAlignment="1">
      <alignment horizontal="right" vertical="center"/>
    </xf>
    <xf numFmtId="170" fontId="7" fillId="0" borderId="71" xfId="0" applyNumberFormat="1" applyFont="1" applyBorder="1" applyAlignment="1">
      <alignment horizontal="right" vertical="center"/>
    </xf>
    <xf numFmtId="170" fontId="14" fillId="0" borderId="15" xfId="0" applyNumberFormat="1" applyFont="1" applyBorder="1" applyAlignment="1">
      <alignment vertical="center"/>
    </xf>
    <xf numFmtId="170" fontId="14" fillId="0" borderId="21" xfId="0" applyNumberFormat="1" applyFont="1" applyBorder="1" applyAlignment="1">
      <alignment vertical="center" wrapText="1"/>
    </xf>
    <xf numFmtId="170" fontId="14" fillId="0" borderId="34" xfId="0" applyNumberFormat="1" applyFont="1" applyBorder="1" applyAlignment="1">
      <alignment vertical="center"/>
    </xf>
    <xf numFmtId="0" fontId="14" fillId="0" borderId="10" xfId="0" applyFont="1" applyBorder="1" applyAlignment="1">
      <alignment horizontal="left" vertical="center"/>
    </xf>
    <xf numFmtId="173" fontId="6" fillId="3" borderId="2" xfId="13" applyNumberFormat="1" applyFont="1" applyFill="1" applyBorder="1" applyAlignment="1" applyProtection="1">
      <alignment horizontal="left" vertical="center"/>
      <protection locked="0"/>
    </xf>
    <xf numFmtId="0" fontId="6" fillId="3" borderId="0" xfId="13" applyFont="1" applyFill="1" applyBorder="1" applyAlignment="1" applyProtection="1">
      <alignment vertical="center"/>
      <protection locked="0"/>
    </xf>
    <xf numFmtId="0" fontId="16" fillId="3" borderId="10" xfId="0" applyFont="1" applyFill="1" applyBorder="1" applyAlignment="1" applyProtection="1">
      <alignment vertical="center"/>
      <protection locked="0"/>
    </xf>
    <xf numFmtId="173" fontId="76" fillId="3" borderId="36" xfId="13" applyNumberFormat="1" applyFont="1" applyFill="1" applyBorder="1" applyAlignment="1" applyProtection="1">
      <alignment horizontal="left" vertical="center"/>
      <protection locked="0"/>
    </xf>
    <xf numFmtId="0" fontId="74" fillId="3" borderId="10" xfId="13" applyFont="1" applyFill="1" applyBorder="1" applyAlignment="1" applyProtection="1">
      <alignment horizontal="right" vertical="center"/>
      <protection locked="0"/>
    </xf>
    <xf numFmtId="0" fontId="49" fillId="3" borderId="10" xfId="0" applyFont="1" applyFill="1" applyBorder="1" applyAlignment="1" applyProtection="1">
      <alignment vertical="center"/>
      <protection locked="0"/>
    </xf>
    <xf numFmtId="0" fontId="49" fillId="3" borderId="10" xfId="0" applyFont="1" applyFill="1" applyBorder="1" applyAlignment="1" applyProtection="1">
      <alignment horizontal="right" vertical="center"/>
      <protection locked="0"/>
    </xf>
    <xf numFmtId="39" fontId="66" fillId="3" borderId="73" xfId="13" applyNumberFormat="1" applyFont="1" applyFill="1" applyBorder="1" applyAlignment="1" applyProtection="1">
      <alignment vertical="center"/>
      <protection locked="0"/>
    </xf>
    <xf numFmtId="173" fontId="76" fillId="3" borderId="2" xfId="13" applyNumberFormat="1" applyFont="1" applyFill="1" applyBorder="1" applyAlignment="1" applyProtection="1">
      <alignment horizontal="center" vertical="center"/>
      <protection locked="0"/>
    </xf>
    <xf numFmtId="0" fontId="6" fillId="3" borderId="6" xfId="13" applyFont="1" applyFill="1" applyBorder="1" applyAlignment="1" applyProtection="1">
      <alignment horizontal="center" vertical="center"/>
      <protection locked="0"/>
    </xf>
    <xf numFmtId="0" fontId="5" fillId="0" borderId="10" xfId="0" applyFont="1" applyFill="1" applyBorder="1" applyAlignment="1" applyProtection="1">
      <alignment horizontal="right" vertical="center"/>
    </xf>
    <xf numFmtId="0" fontId="33" fillId="0" borderId="0" xfId="0"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0" fontId="33" fillId="0" borderId="1" xfId="0" applyFont="1" applyFill="1" applyBorder="1" applyAlignment="1" applyProtection="1">
      <alignment horizontal="right" vertical="center"/>
    </xf>
    <xf numFmtId="44" fontId="17" fillId="0" borderId="112" xfId="0" applyNumberFormat="1" applyFont="1" applyFill="1" applyBorder="1" applyAlignment="1" applyProtection="1">
      <alignment horizontal="right" vertical="center"/>
    </xf>
    <xf numFmtId="44" fontId="17" fillId="0" borderId="40" xfId="0" applyNumberFormat="1" applyFont="1" applyFill="1" applyBorder="1" applyAlignment="1" applyProtection="1">
      <alignment horizontal="right" vertical="center"/>
    </xf>
    <xf numFmtId="44" fontId="17" fillId="0" borderId="5" xfId="0" applyNumberFormat="1" applyFont="1" applyBorder="1" applyAlignment="1" applyProtection="1">
      <alignment horizontal="right" vertical="center"/>
    </xf>
    <xf numFmtId="44" fontId="17" fillId="0" borderId="113" xfId="0" applyNumberFormat="1" applyFont="1" applyBorder="1" applyAlignment="1" applyProtection="1">
      <alignment horizontal="right" vertical="center"/>
    </xf>
    <xf numFmtId="44" fontId="18" fillId="0" borderId="20" xfId="0" applyNumberFormat="1" applyFont="1" applyBorder="1" applyAlignment="1" applyProtection="1">
      <alignment vertical="center"/>
    </xf>
    <xf numFmtId="44" fontId="7" fillId="0" borderId="114" xfId="0" applyNumberFormat="1" applyFont="1" applyFill="1" applyBorder="1" applyAlignment="1" applyProtection="1">
      <alignment vertical="center"/>
    </xf>
    <xf numFmtId="44" fontId="7" fillId="0" borderId="115" xfId="0" applyNumberFormat="1" applyFont="1" applyFill="1" applyBorder="1" applyAlignment="1" applyProtection="1">
      <alignment vertical="center"/>
    </xf>
    <xf numFmtId="44" fontId="7" fillId="0" borderId="22" xfId="0" applyNumberFormat="1" applyFont="1" applyFill="1" applyBorder="1" applyAlignment="1" applyProtection="1">
      <alignment vertical="center"/>
    </xf>
    <xf numFmtId="44" fontId="7" fillId="0" borderId="5" xfId="0" applyNumberFormat="1" applyFont="1" applyFill="1" applyBorder="1" applyAlignment="1" applyProtection="1">
      <alignment vertical="center"/>
    </xf>
    <xf numFmtId="44" fontId="17" fillId="0" borderId="5" xfId="0" applyNumberFormat="1" applyFont="1" applyBorder="1" applyAlignment="1" applyProtection="1">
      <alignment vertical="center"/>
    </xf>
    <xf numFmtId="44" fontId="17" fillId="0" borderId="115" xfId="0" applyNumberFormat="1" applyFont="1" applyBorder="1" applyAlignment="1" applyProtection="1">
      <alignment vertical="center"/>
    </xf>
    <xf numFmtId="44" fontId="18" fillId="0" borderId="22" xfId="0" applyNumberFormat="1" applyFont="1" applyBorder="1" applyAlignment="1" applyProtection="1">
      <alignment vertical="center"/>
    </xf>
    <xf numFmtId="44" fontId="18" fillId="0" borderId="116" xfId="0" applyNumberFormat="1" applyFont="1" applyBorder="1" applyAlignment="1" applyProtection="1">
      <alignment vertical="center"/>
    </xf>
    <xf numFmtId="44" fontId="18" fillId="0" borderId="5" xfId="0" applyNumberFormat="1" applyFont="1" applyBorder="1" applyAlignment="1" applyProtection="1">
      <alignment vertical="center"/>
    </xf>
    <xf numFmtId="44" fontId="29" fillId="0" borderId="111" xfId="0" applyNumberFormat="1" applyFont="1" applyFill="1" applyBorder="1" applyAlignment="1" applyProtection="1">
      <alignment vertical="center"/>
    </xf>
    <xf numFmtId="44" fontId="5" fillId="0" borderId="5" xfId="0" applyNumberFormat="1" applyFont="1" applyFill="1" applyBorder="1" applyAlignment="1" applyProtection="1">
      <alignment vertical="center"/>
    </xf>
    <xf numFmtId="44" fontId="6" fillId="0" borderId="114" xfId="0" applyNumberFormat="1" applyFont="1" applyFill="1" applyBorder="1" applyAlignment="1" applyProtection="1">
      <alignment vertical="center"/>
    </xf>
    <xf numFmtId="44" fontId="4" fillId="0" borderId="5" xfId="0" applyNumberFormat="1" applyFont="1" applyBorder="1" applyAlignment="1" applyProtection="1">
      <alignment vertical="center"/>
    </xf>
    <xf numFmtId="44" fontId="7" fillId="0" borderId="114" xfId="0" applyNumberFormat="1" applyFont="1" applyBorder="1" applyAlignment="1" applyProtection="1">
      <alignment vertical="center"/>
    </xf>
    <xf numFmtId="44" fontId="29" fillId="0" borderId="5" xfId="0" applyNumberFormat="1" applyFont="1" applyFill="1" applyBorder="1" applyAlignment="1" applyProtection="1">
      <alignment vertical="center"/>
    </xf>
    <xf numFmtId="44" fontId="5" fillId="0" borderId="17" xfId="0" applyNumberFormat="1" applyFont="1" applyFill="1" applyBorder="1" applyAlignment="1" applyProtection="1">
      <alignment vertical="center"/>
    </xf>
    <xf numFmtId="44" fontId="29" fillId="0" borderId="116" xfId="0" applyNumberFormat="1" applyFont="1" applyFill="1" applyBorder="1" applyAlignment="1" applyProtection="1">
      <alignment vertical="center"/>
    </xf>
    <xf numFmtId="43" fontId="5" fillId="0" borderId="21" xfId="0" applyNumberFormat="1" applyFont="1" applyFill="1" applyBorder="1" applyAlignment="1" applyProtection="1">
      <alignment vertical="center"/>
    </xf>
    <xf numFmtId="43" fontId="5" fillId="0" borderId="40" xfId="0" applyNumberFormat="1" applyFont="1" applyFill="1" applyBorder="1" applyAlignment="1" applyProtection="1">
      <alignment vertical="center"/>
    </xf>
    <xf numFmtId="43" fontId="20" fillId="3" borderId="117" xfId="0" applyNumberFormat="1" applyFont="1" applyFill="1" applyBorder="1" applyAlignment="1" applyProtection="1">
      <alignment vertical="center"/>
      <protection locked="0"/>
    </xf>
    <xf numFmtId="43" fontId="5" fillId="3" borderId="114" xfId="0" applyNumberFormat="1" applyFont="1" applyFill="1" applyBorder="1" applyAlignment="1" applyProtection="1">
      <alignment vertical="center"/>
      <protection locked="0"/>
    </xf>
    <xf numFmtId="44" fontId="4" fillId="0" borderId="5" xfId="0" applyNumberFormat="1" applyFont="1" applyFill="1" applyBorder="1" applyAlignment="1" applyProtection="1">
      <alignment vertical="center"/>
    </xf>
    <xf numFmtId="44" fontId="14" fillId="0" borderId="5" xfId="0" applyNumberFormat="1" applyFont="1" applyBorder="1" applyAlignment="1" applyProtection="1">
      <alignment vertical="center"/>
    </xf>
    <xf numFmtId="44" fontId="5" fillId="0" borderId="115" xfId="0" applyNumberFormat="1" applyFont="1" applyFill="1" applyBorder="1" applyAlignment="1" applyProtection="1">
      <alignment vertical="center"/>
    </xf>
    <xf numFmtId="44" fontId="6" fillId="0" borderId="116" xfId="0" applyNumberFormat="1" applyFont="1" applyFill="1" applyBorder="1" applyAlignment="1" applyProtection="1">
      <alignment vertical="center"/>
    </xf>
    <xf numFmtId="44" fontId="6" fillId="0" borderId="37" xfId="0" applyNumberFormat="1" applyFont="1" applyFill="1" applyBorder="1" applyAlignment="1" applyProtection="1">
      <alignment vertical="center"/>
    </xf>
    <xf numFmtId="44" fontId="33" fillId="0" borderId="111" xfId="0" applyNumberFormat="1" applyFont="1" applyFill="1" applyBorder="1" applyAlignment="1" applyProtection="1">
      <alignment horizontal="right" vertical="center"/>
    </xf>
    <xf numFmtId="43" fontId="4" fillId="0" borderId="0" xfId="0" applyNumberFormat="1" applyFont="1" applyFill="1" applyBorder="1" applyAlignment="1" applyProtection="1">
      <alignment vertical="center"/>
    </xf>
    <xf numFmtId="43" fontId="4" fillId="0" borderId="0" xfId="0" applyNumberFormat="1" applyFont="1" applyFill="1" applyBorder="1" applyAlignment="1" applyProtection="1">
      <alignment horizontal="center" vertical="center"/>
    </xf>
    <xf numFmtId="43" fontId="4" fillId="0" borderId="34" xfId="0" applyNumberFormat="1" applyFont="1" applyFill="1" applyBorder="1" applyAlignment="1" applyProtection="1">
      <alignment vertical="center"/>
    </xf>
    <xf numFmtId="43" fontId="5" fillId="0" borderId="0" xfId="0" applyNumberFormat="1" applyFont="1" applyFill="1" applyBorder="1" applyAlignment="1" applyProtection="1">
      <alignment vertical="center"/>
    </xf>
    <xf numFmtId="43" fontId="5" fillId="0" borderId="0" xfId="0" applyNumberFormat="1" applyFont="1" applyFill="1" applyBorder="1" applyAlignment="1" applyProtection="1">
      <alignment horizontal="center" vertical="center"/>
    </xf>
    <xf numFmtId="43" fontId="5" fillId="0" borderId="0" xfId="1" applyNumberFormat="1" applyFont="1" applyFill="1" applyBorder="1" applyAlignment="1" applyProtection="1">
      <alignment vertical="center"/>
    </xf>
    <xf numFmtId="43" fontId="14" fillId="0" borderId="0" xfId="0" applyNumberFormat="1" applyFont="1" applyBorder="1" applyAlignment="1" applyProtection="1">
      <alignment horizontal="center" vertical="center"/>
    </xf>
    <xf numFmtId="43" fontId="14" fillId="0" borderId="0" xfId="0" applyNumberFormat="1" applyFont="1" applyBorder="1" applyAlignment="1" applyProtection="1">
      <alignment vertical="center"/>
    </xf>
    <xf numFmtId="43" fontId="5" fillId="0" borderId="3" xfId="0" applyNumberFormat="1" applyFont="1" applyFill="1" applyBorder="1" applyAlignment="1" applyProtection="1">
      <alignment vertical="center"/>
    </xf>
    <xf numFmtId="43" fontId="5" fillId="0" borderId="3" xfId="0" applyNumberFormat="1" applyFont="1" applyFill="1" applyBorder="1" applyAlignment="1" applyProtection="1">
      <alignment horizontal="center" vertical="center"/>
    </xf>
    <xf numFmtId="43" fontId="6" fillId="0" borderId="7" xfId="0" applyNumberFormat="1" applyFont="1" applyFill="1" applyBorder="1" applyAlignment="1" applyProtection="1">
      <alignment vertical="center"/>
    </xf>
    <xf numFmtId="43" fontId="33" fillId="0" borderId="7" xfId="0" applyNumberFormat="1" applyFont="1" applyFill="1" applyBorder="1" applyAlignment="1" applyProtection="1">
      <alignment horizontal="right" vertical="center"/>
    </xf>
    <xf numFmtId="43" fontId="4" fillId="0" borderId="0" xfId="15" applyNumberFormat="1" applyFont="1" applyFill="1" applyBorder="1" applyAlignment="1" applyProtection="1">
      <alignment vertical="center"/>
    </xf>
    <xf numFmtId="43" fontId="4" fillId="0" borderId="34" xfId="0" applyNumberFormat="1" applyFont="1" applyBorder="1" applyAlignment="1" applyProtection="1">
      <alignment vertical="center"/>
    </xf>
    <xf numFmtId="43" fontId="4" fillId="0" borderId="0" xfId="0" applyNumberFormat="1" applyFont="1" applyBorder="1" applyAlignment="1" applyProtection="1">
      <alignment vertical="center"/>
    </xf>
    <xf numFmtId="44" fontId="20" fillId="3" borderId="42" xfId="0" applyNumberFormat="1" applyFont="1" applyFill="1" applyBorder="1" applyAlignment="1" applyProtection="1">
      <alignment vertical="center"/>
      <protection locked="0"/>
    </xf>
    <xf numFmtId="44" fontId="4" fillId="0" borderId="42" xfId="0" applyNumberFormat="1" applyFont="1" applyBorder="1" applyAlignment="1" applyProtection="1">
      <alignment vertical="center"/>
    </xf>
    <xf numFmtId="44" fontId="4" fillId="0" borderId="118" xfId="0" applyNumberFormat="1" applyFont="1" applyBorder="1" applyAlignment="1" applyProtection="1">
      <alignment vertical="center"/>
    </xf>
    <xf numFmtId="44" fontId="4" fillId="0" borderId="54" xfId="0" applyNumberFormat="1" applyFont="1" applyBorder="1" applyAlignment="1" applyProtection="1">
      <alignment vertical="center"/>
    </xf>
    <xf numFmtId="44" fontId="4" fillId="0" borderId="104" xfId="0" applyNumberFormat="1" applyFont="1" applyBorder="1" applyAlignment="1" applyProtection="1">
      <alignment vertical="center"/>
    </xf>
    <xf numFmtId="44" fontId="20" fillId="0" borderId="119" xfId="0" applyNumberFormat="1" applyFont="1" applyFill="1" applyBorder="1" applyAlignment="1" applyProtection="1">
      <alignment vertical="center"/>
    </xf>
    <xf numFmtId="44" fontId="4" fillId="0" borderId="119" xfId="0" applyNumberFormat="1" applyFont="1" applyFill="1" applyBorder="1" applyAlignment="1" applyProtection="1">
      <alignment vertical="center"/>
    </xf>
    <xf numFmtId="44" fontId="4" fillId="0" borderId="120" xfId="0" applyNumberFormat="1" applyFont="1" applyFill="1" applyBorder="1" applyAlignment="1" applyProtection="1">
      <alignment vertical="center"/>
    </xf>
    <xf numFmtId="44" fontId="20" fillId="3" borderId="121" xfId="0" applyNumberFormat="1" applyFont="1" applyFill="1" applyBorder="1" applyAlignment="1" applyProtection="1">
      <alignment vertical="center"/>
      <protection locked="0"/>
    </xf>
    <xf numFmtId="44" fontId="4" fillId="0" borderId="122" xfId="0" applyNumberFormat="1" applyFont="1" applyBorder="1" applyAlignment="1" applyProtection="1">
      <alignment vertical="center"/>
    </xf>
    <xf numFmtId="44" fontId="4" fillId="0" borderId="107" xfId="1" applyNumberFormat="1" applyFont="1" applyBorder="1" applyAlignment="1">
      <alignment vertical="center"/>
    </xf>
    <xf numFmtId="44" fontId="4" fillId="0" borderId="123" xfId="1" applyNumberFormat="1" applyFont="1" applyBorder="1" applyAlignment="1">
      <alignment vertical="center"/>
    </xf>
    <xf numFmtId="44" fontId="4" fillId="0" borderId="124" xfId="1" applyNumberFormat="1" applyFont="1" applyBorder="1" applyAlignment="1">
      <alignment vertical="center"/>
    </xf>
    <xf numFmtId="44" fontId="7" fillId="0" borderId="68" xfId="1" applyNumberFormat="1" applyFont="1" applyBorder="1" applyAlignment="1">
      <alignment vertical="center"/>
    </xf>
    <xf numFmtId="44" fontId="24" fillId="3" borderId="125" xfId="0" applyNumberFormat="1" applyFont="1" applyFill="1" applyBorder="1" applyAlignment="1">
      <alignment vertical="center"/>
    </xf>
    <xf numFmtId="44" fontId="14" fillId="0" borderId="5" xfId="0" applyNumberFormat="1" applyFont="1" applyBorder="1" applyAlignment="1">
      <alignment vertical="center"/>
    </xf>
    <xf numFmtId="44" fontId="14" fillId="0" borderId="40" xfId="0" applyNumberFormat="1" applyFont="1" applyBorder="1" applyAlignment="1">
      <alignment vertical="center" wrapText="1"/>
    </xf>
    <xf numFmtId="44" fontId="14" fillId="0" borderId="37" xfId="0" applyNumberFormat="1" applyFont="1" applyBorder="1" applyAlignment="1">
      <alignment vertical="center"/>
    </xf>
    <xf numFmtId="43" fontId="20" fillId="3" borderId="26" xfId="0" applyNumberFormat="1" applyFont="1" applyFill="1" applyBorder="1" applyAlignment="1" applyProtection="1">
      <alignment vertical="center"/>
      <protection locked="0"/>
    </xf>
    <xf numFmtId="43" fontId="20" fillId="3" borderId="29" xfId="0" applyNumberFormat="1" applyFont="1" applyFill="1" applyBorder="1" applyAlignment="1" applyProtection="1">
      <alignment vertical="center"/>
      <protection locked="0"/>
    </xf>
    <xf numFmtId="43" fontId="20" fillId="3" borderId="32" xfId="0" applyNumberFormat="1" applyFont="1" applyFill="1" applyBorder="1" applyAlignment="1" applyProtection="1">
      <alignment vertical="center"/>
      <protection locked="0"/>
    </xf>
    <xf numFmtId="44" fontId="4" fillId="0" borderId="37" xfId="0" applyNumberFormat="1" applyFont="1" applyBorder="1" applyAlignment="1">
      <alignment vertical="center"/>
    </xf>
    <xf numFmtId="44" fontId="7" fillId="0" borderId="128" xfId="1" applyNumberFormat="1" applyFont="1" applyBorder="1" applyAlignment="1">
      <alignment vertical="center"/>
    </xf>
    <xf numFmtId="44" fontId="4" fillId="0" borderId="73" xfId="0" applyNumberFormat="1" applyFont="1" applyBorder="1" applyAlignment="1">
      <alignment horizontal="left" vertical="center"/>
    </xf>
    <xf numFmtId="44" fontId="4" fillId="0" borderId="129" xfId="1" applyNumberFormat="1" applyFont="1" applyBorder="1" applyAlignment="1">
      <alignment vertical="center"/>
    </xf>
    <xf numFmtId="44" fontId="7" fillId="0" borderId="40" xfId="1" applyNumberFormat="1" applyFont="1" applyBorder="1" applyAlignment="1">
      <alignment vertical="center"/>
    </xf>
    <xf numFmtId="44" fontId="24" fillId="3" borderId="130" xfId="0" applyNumberFormat="1" applyFont="1" applyFill="1" applyBorder="1" applyAlignment="1">
      <alignment vertical="center"/>
    </xf>
    <xf numFmtId="44" fontId="21" fillId="0" borderId="68" xfId="1" applyNumberFormat="1" applyFont="1" applyBorder="1" applyAlignment="1">
      <alignment vertical="center"/>
    </xf>
    <xf numFmtId="0" fontId="18" fillId="0" borderId="21" xfId="0" applyFont="1" applyBorder="1" applyAlignment="1">
      <alignment horizontal="center" vertical="center"/>
    </xf>
    <xf numFmtId="170" fontId="18" fillId="0" borderId="40" xfId="0" applyNumberFormat="1" applyFont="1" applyBorder="1" applyAlignment="1">
      <alignment horizontal="center" vertical="center" wrapText="1"/>
    </xf>
    <xf numFmtId="44" fontId="18" fillId="0" borderId="40" xfId="0" applyNumberFormat="1" applyFont="1" applyBorder="1" applyAlignment="1">
      <alignment horizontal="center" vertical="center" wrapText="1"/>
    </xf>
    <xf numFmtId="0" fontId="18" fillId="0" borderId="21" xfId="0" applyFont="1" applyBorder="1" applyAlignment="1">
      <alignment horizontal="center" vertical="center" wrapText="1"/>
    </xf>
    <xf numFmtId="43" fontId="20" fillId="3" borderId="52" xfId="1" applyNumberFormat="1" applyFont="1" applyFill="1" applyBorder="1" applyAlignment="1" applyProtection="1">
      <alignment vertical="center"/>
      <protection locked="0"/>
    </xf>
    <xf numFmtId="43" fontId="20" fillId="3" borderId="29" xfId="1" applyNumberFormat="1" applyFont="1" applyFill="1" applyBorder="1" applyAlignment="1" applyProtection="1">
      <alignment vertical="center"/>
      <protection locked="0"/>
    </xf>
    <xf numFmtId="43" fontId="20" fillId="3" borderId="32" xfId="1" applyNumberFormat="1" applyFont="1" applyFill="1" applyBorder="1" applyAlignment="1" applyProtection="1">
      <alignment vertical="center"/>
      <protection locked="0"/>
    </xf>
    <xf numFmtId="43" fontId="7" fillId="0" borderId="14" xfId="0" applyNumberFormat="1" applyFont="1" applyBorder="1" applyAlignment="1">
      <alignment horizontal="right" vertical="center"/>
    </xf>
    <xf numFmtId="43" fontId="7" fillId="0" borderId="7" xfId="0" applyNumberFormat="1" applyFont="1" applyBorder="1" applyAlignment="1">
      <alignment horizontal="right" vertical="center"/>
    </xf>
    <xf numFmtId="43" fontId="14" fillId="0" borderId="34" xfId="0" applyNumberFormat="1" applyFont="1" applyBorder="1" applyAlignment="1">
      <alignment vertical="center"/>
    </xf>
    <xf numFmtId="43" fontId="18" fillId="0" borderId="21" xfId="0" applyNumberFormat="1" applyFont="1" applyBorder="1" applyAlignment="1">
      <alignment horizontal="center" vertical="center"/>
    </xf>
    <xf numFmtId="43" fontId="20" fillId="3" borderId="26" xfId="1" applyNumberFormat="1" applyFont="1" applyFill="1" applyBorder="1" applyAlignment="1" applyProtection="1">
      <alignment vertical="center"/>
      <protection locked="0"/>
    </xf>
    <xf numFmtId="43" fontId="14" fillId="0" borderId="10" xfId="0" applyNumberFormat="1" applyFont="1" applyBorder="1" applyAlignment="1">
      <alignment horizontal="left" vertical="center"/>
    </xf>
    <xf numFmtId="43" fontId="20" fillId="3" borderId="46" xfId="0" applyNumberFormat="1" applyFont="1" applyFill="1" applyBorder="1" applyAlignment="1" applyProtection="1">
      <alignment vertical="center"/>
      <protection locked="0"/>
    </xf>
    <xf numFmtId="44" fontId="14" fillId="0" borderId="16" xfId="0" applyNumberFormat="1" applyFont="1" applyBorder="1" applyAlignment="1">
      <alignment vertical="center"/>
    </xf>
    <xf numFmtId="44" fontId="5" fillId="0" borderId="122" xfId="1" applyNumberFormat="1" applyFont="1" applyBorder="1" applyAlignment="1" applyProtection="1">
      <alignment vertical="center"/>
    </xf>
    <xf numFmtId="44" fontId="5" fillId="0" borderId="123" xfId="1" applyNumberFormat="1" applyFont="1" applyBorder="1" applyAlignment="1" applyProtection="1">
      <alignment vertical="center"/>
    </xf>
    <xf numFmtId="44" fontId="5" fillId="0" borderId="127" xfId="1" applyNumberFormat="1" applyFont="1" applyBorder="1" applyAlignment="1" applyProtection="1">
      <alignment vertical="center"/>
    </xf>
    <xf numFmtId="44" fontId="7" fillId="0" borderId="68" xfId="1" applyNumberFormat="1" applyFont="1" applyBorder="1" applyAlignment="1" applyProtection="1">
      <alignment vertical="center"/>
    </xf>
    <xf numFmtId="44" fontId="5" fillId="0" borderId="107" xfId="1" applyNumberFormat="1" applyFont="1" applyBorder="1" applyAlignment="1" applyProtection="1">
      <alignment vertical="center"/>
    </xf>
    <xf numFmtId="44" fontId="5" fillId="0" borderId="130" xfId="1" applyNumberFormat="1" applyFont="1" applyBorder="1" applyAlignment="1" applyProtection="1">
      <alignment vertical="center"/>
    </xf>
    <xf numFmtId="9" fontId="20" fillId="3" borderId="26" xfId="15" applyFont="1" applyFill="1" applyBorder="1" applyAlignment="1" applyProtection="1">
      <alignment vertical="center"/>
      <protection locked="0"/>
    </xf>
    <xf numFmtId="9" fontId="20" fillId="3" borderId="29" xfId="15" applyFont="1" applyFill="1" applyBorder="1" applyAlignment="1" applyProtection="1">
      <alignment vertical="center"/>
      <protection locked="0"/>
    </xf>
    <xf numFmtId="9" fontId="20" fillId="3" borderId="32" xfId="15" applyFont="1" applyFill="1" applyBorder="1" applyAlignment="1" applyProtection="1">
      <alignment vertical="center"/>
      <protection locked="0"/>
    </xf>
    <xf numFmtId="44" fontId="14" fillId="1" borderId="40" xfId="0" applyNumberFormat="1" applyFont="1" applyFill="1" applyBorder="1" applyAlignment="1" applyProtection="1">
      <alignment horizontal="right" vertical="center"/>
    </xf>
    <xf numFmtId="49" fontId="18" fillId="3" borderId="68" xfId="0" applyNumberFormat="1" applyFont="1" applyFill="1" applyBorder="1" applyAlignment="1" applyProtection="1">
      <alignment vertical="center"/>
      <protection locked="0"/>
    </xf>
    <xf numFmtId="44" fontId="4" fillId="3" borderId="112" xfId="0" applyNumberFormat="1" applyFont="1" applyFill="1" applyBorder="1" applyAlignment="1" applyProtection="1">
      <alignment horizontal="right" vertical="center"/>
      <protection locked="0"/>
    </xf>
    <xf numFmtId="44" fontId="4" fillId="3" borderId="40" xfId="0" applyNumberFormat="1" applyFont="1" applyFill="1" applyBorder="1" applyAlignment="1" applyProtection="1">
      <alignment horizontal="right" vertical="center"/>
      <protection locked="0"/>
    </xf>
    <xf numFmtId="44" fontId="4" fillId="3" borderId="124" xfId="0" applyNumberFormat="1" applyFont="1" applyFill="1" applyBorder="1" applyAlignment="1" applyProtection="1">
      <alignment horizontal="right" vertical="center"/>
      <protection locked="0"/>
    </xf>
    <xf numFmtId="44" fontId="4" fillId="9" borderId="131" xfId="0" applyNumberFormat="1" applyFont="1" applyFill="1" applyBorder="1" applyAlignment="1" applyProtection="1">
      <alignment horizontal="right" vertical="center"/>
    </xf>
    <xf numFmtId="44" fontId="4" fillId="9" borderId="132" xfId="0" applyNumberFormat="1" applyFont="1" applyFill="1" applyBorder="1" applyAlignment="1" applyProtection="1">
      <alignment horizontal="right" vertical="center"/>
    </xf>
    <xf numFmtId="44" fontId="17" fillId="9" borderId="132" xfId="0" applyNumberFormat="1" applyFont="1" applyFill="1" applyBorder="1" applyAlignment="1" applyProtection="1">
      <alignment horizontal="right" vertical="center"/>
    </xf>
    <xf numFmtId="44" fontId="17" fillId="3" borderId="56" xfId="0" applyNumberFormat="1" applyFont="1" applyFill="1" applyBorder="1" applyAlignment="1" applyProtection="1">
      <alignment horizontal="right" vertical="center"/>
      <protection locked="0"/>
    </xf>
    <xf numFmtId="44" fontId="17" fillId="3" borderId="133" xfId="0" applyNumberFormat="1" applyFont="1" applyFill="1" applyBorder="1" applyAlignment="1" applyProtection="1">
      <alignment horizontal="right" vertical="center"/>
      <protection locked="0"/>
    </xf>
    <xf numFmtId="44" fontId="14" fillId="9" borderId="134" xfId="0" applyNumberFormat="1" applyFont="1" applyFill="1" applyBorder="1" applyAlignment="1" applyProtection="1">
      <alignment horizontal="right" vertical="center"/>
    </xf>
    <xf numFmtId="44" fontId="14" fillId="9" borderId="126" xfId="0" applyNumberFormat="1" applyFont="1" applyFill="1" applyBorder="1" applyAlignment="1" applyProtection="1">
      <alignment horizontal="right" vertical="center"/>
    </xf>
    <xf numFmtId="0" fontId="14" fillId="0" borderId="135" xfId="0" applyFont="1" applyBorder="1" applyAlignment="1">
      <alignment horizontal="right" vertical="center"/>
    </xf>
    <xf numFmtId="0" fontId="17" fillId="0" borderId="136" xfId="0" applyFont="1" applyFill="1" applyBorder="1" applyAlignment="1" applyProtection="1">
      <alignment horizontal="right" vertical="center"/>
    </xf>
    <xf numFmtId="0" fontId="23" fillId="0" borderId="137" xfId="0" applyFont="1" applyFill="1" applyBorder="1" applyAlignment="1" applyProtection="1">
      <alignment horizontal="right" vertical="center"/>
    </xf>
    <xf numFmtId="0" fontId="25" fillId="3" borderId="13" xfId="0" applyFont="1" applyFill="1" applyBorder="1" applyAlignment="1" applyProtection="1">
      <alignment horizontal="center" vertical="center"/>
      <protection locked="0"/>
    </xf>
    <xf numFmtId="0" fontId="23" fillId="0" borderId="21" xfId="0" applyFont="1" applyFill="1" applyBorder="1" applyAlignment="1" applyProtection="1">
      <alignment horizontal="center" vertical="center"/>
    </xf>
    <xf numFmtId="1" fontId="86" fillId="3" borderId="21" xfId="0" applyNumberFormat="1" applyFont="1" applyFill="1" applyBorder="1" applyAlignment="1" applyProtection="1">
      <alignment horizontal="center" vertical="center"/>
      <protection locked="0"/>
    </xf>
    <xf numFmtId="0" fontId="25" fillId="0" borderId="21" xfId="0" applyFont="1" applyBorder="1" applyAlignment="1">
      <alignment horizontal="right" vertical="center"/>
    </xf>
    <xf numFmtId="44" fontId="25" fillId="3" borderId="40" xfId="0" applyNumberFormat="1" applyFont="1" applyFill="1" applyBorder="1" applyAlignment="1" applyProtection="1">
      <alignment vertical="center"/>
      <protection locked="0"/>
    </xf>
    <xf numFmtId="0" fontId="14" fillId="0" borderId="136" xfId="0" applyFont="1" applyBorder="1" applyAlignment="1" applyProtection="1">
      <alignment horizontal="right" vertical="center"/>
    </xf>
    <xf numFmtId="0" fontId="25" fillId="0" borderId="0" xfId="0" applyFont="1" applyFill="1" applyBorder="1" applyAlignment="1" applyProtection="1">
      <alignment horizontal="center" vertical="center"/>
    </xf>
    <xf numFmtId="0" fontId="88" fillId="0" borderId="137" xfId="0" applyFont="1" applyFill="1" applyBorder="1" applyAlignment="1" applyProtection="1">
      <alignment horizontal="right" vertical="center"/>
    </xf>
    <xf numFmtId="0" fontId="14" fillId="0" borderId="135" xfId="0" applyFont="1" applyBorder="1" applyAlignment="1" applyProtection="1">
      <alignment horizontal="right" vertical="center"/>
    </xf>
    <xf numFmtId="44" fontId="4" fillId="3" borderId="56" xfId="0" applyNumberFormat="1" applyFont="1" applyFill="1" applyBorder="1" applyAlignment="1" applyProtection="1">
      <alignment horizontal="right" vertical="center"/>
    </xf>
    <xf numFmtId="44" fontId="4" fillId="3" borderId="112" xfId="0" applyNumberFormat="1" applyFont="1" applyFill="1" applyBorder="1" applyAlignment="1" applyProtection="1">
      <alignment horizontal="right" vertical="center"/>
    </xf>
    <xf numFmtId="44" fontId="4" fillId="3" borderId="138" xfId="0" applyNumberFormat="1" applyFont="1" applyFill="1" applyBorder="1" applyAlignment="1" applyProtection="1">
      <alignment horizontal="right" vertical="center"/>
    </xf>
    <xf numFmtId="44" fontId="4" fillId="3" borderId="40" xfId="0" applyNumberFormat="1" applyFont="1" applyFill="1" applyBorder="1" applyAlignment="1" applyProtection="1">
      <alignment horizontal="right" vertical="center"/>
    </xf>
    <xf numFmtId="44" fontId="4" fillId="3" borderId="139" xfId="0" applyNumberFormat="1" applyFont="1" applyFill="1" applyBorder="1" applyAlignment="1" applyProtection="1">
      <alignment horizontal="right" vertical="center"/>
    </xf>
    <xf numFmtId="44" fontId="4" fillId="3" borderId="124" xfId="0" applyNumberFormat="1" applyFont="1" applyFill="1" applyBorder="1" applyAlignment="1" applyProtection="1">
      <alignment horizontal="right" vertical="center"/>
    </xf>
    <xf numFmtId="44" fontId="17" fillId="3" borderId="56" xfId="0" applyNumberFormat="1" applyFont="1" applyFill="1" applyBorder="1" applyAlignment="1" applyProtection="1">
      <alignment horizontal="right" vertical="center"/>
    </xf>
    <xf numFmtId="44" fontId="17" fillId="3" borderId="133" xfId="0" applyNumberFormat="1" applyFont="1" applyFill="1" applyBorder="1" applyAlignment="1" applyProtection="1">
      <alignment horizontal="right" vertical="center"/>
    </xf>
    <xf numFmtId="0" fontId="25" fillId="0" borderId="0" xfId="0" applyFont="1" applyFill="1"/>
    <xf numFmtId="0" fontId="89" fillId="0" borderId="0" xfId="0" applyFont="1" applyFill="1"/>
    <xf numFmtId="0" fontId="0" fillId="0" borderId="0" xfId="0" applyBorder="1"/>
    <xf numFmtId="0" fontId="0" fillId="0" borderId="5" xfId="0" applyBorder="1"/>
    <xf numFmtId="169" fontId="4" fillId="0" borderId="0" xfId="15" applyNumberFormat="1" applyFont="1" applyFill="1" applyBorder="1" applyAlignment="1" applyProtection="1">
      <alignment vertical="center"/>
    </xf>
    <xf numFmtId="169" fontId="5" fillId="0" borderId="0" xfId="15" applyNumberFormat="1" applyFont="1" applyFill="1" applyBorder="1" applyAlignment="1" applyProtection="1">
      <alignment vertical="center"/>
    </xf>
    <xf numFmtId="169" fontId="14" fillId="0" borderId="0" xfId="0" applyNumberFormat="1" applyFont="1" applyBorder="1" applyAlignment="1" applyProtection="1">
      <alignment vertical="center"/>
    </xf>
    <xf numFmtId="0" fontId="48" fillId="0" borderId="8" xfId="0" applyFont="1" applyFill="1" applyBorder="1" applyAlignment="1" applyProtection="1">
      <alignment vertical="center"/>
    </xf>
    <xf numFmtId="0" fontId="0" fillId="3" borderId="2" xfId="0" applyFill="1" applyBorder="1"/>
    <xf numFmtId="173" fontId="90" fillId="0" borderId="2" xfId="13" applyNumberFormat="1" applyFont="1" applyFill="1" applyBorder="1" applyAlignment="1" applyProtection="1">
      <alignment vertical="center"/>
    </xf>
    <xf numFmtId="49" fontId="67" fillId="10" borderId="12" xfId="0" applyNumberFormat="1" applyFont="1" applyFill="1" applyBorder="1" applyAlignment="1" applyProtection="1">
      <alignment horizontal="center" vertical="center"/>
    </xf>
    <xf numFmtId="178" fontId="20" fillId="10" borderId="8" xfId="0" applyNumberFormat="1" applyFont="1" applyFill="1" applyBorder="1" applyAlignment="1" applyProtection="1">
      <alignment vertical="center"/>
    </xf>
    <xf numFmtId="0" fontId="4" fillId="10" borderId="8" xfId="0" applyFont="1" applyFill="1" applyBorder="1" applyAlignment="1" applyProtection="1">
      <alignment vertical="center"/>
    </xf>
    <xf numFmtId="178" fontId="5" fillId="10" borderId="111" xfId="0" applyNumberFormat="1" applyFont="1" applyFill="1" applyBorder="1" applyAlignment="1" applyProtection="1">
      <alignment vertical="center"/>
    </xf>
    <xf numFmtId="0" fontId="18" fillId="0" borderId="53" xfId="0" applyFont="1" applyBorder="1" applyAlignment="1" applyProtection="1">
      <alignment vertical="center"/>
    </xf>
    <xf numFmtId="0" fontId="16" fillId="5" borderId="140" xfId="0" applyFont="1" applyFill="1" applyBorder="1" applyAlignment="1" applyProtection="1">
      <alignment horizontal="center" vertical="top" wrapText="1"/>
    </xf>
    <xf numFmtId="0" fontId="70" fillId="5" borderId="141" xfId="0" applyFont="1" applyFill="1" applyBorder="1" applyAlignment="1" applyProtection="1">
      <alignment horizontal="left" vertical="top"/>
    </xf>
    <xf numFmtId="44" fontId="4" fillId="3" borderId="50" xfId="0" applyNumberFormat="1" applyFont="1" applyFill="1" applyBorder="1" applyAlignment="1" applyProtection="1">
      <alignment horizontal="right" vertical="center"/>
      <protection locked="0"/>
    </xf>
    <xf numFmtId="44" fontId="4" fillId="3" borderId="52" xfId="0" applyNumberFormat="1" applyFont="1" applyFill="1" applyBorder="1" applyAlignment="1" applyProtection="1">
      <alignment horizontal="right" vertical="center"/>
      <protection locked="0"/>
    </xf>
    <xf numFmtId="44" fontId="4" fillId="3" borderId="38" xfId="0" applyNumberFormat="1" applyFont="1" applyFill="1" applyBorder="1" applyAlignment="1" applyProtection="1">
      <alignment horizontal="right" vertical="center"/>
      <protection locked="0"/>
    </xf>
    <xf numFmtId="44" fontId="4" fillId="3" borderId="21" xfId="0" applyNumberFormat="1" applyFont="1" applyFill="1" applyBorder="1" applyAlignment="1" applyProtection="1">
      <alignment horizontal="right" vertical="center"/>
      <protection locked="0"/>
    </xf>
    <xf numFmtId="44" fontId="4" fillId="3" borderId="142" xfId="0" applyNumberFormat="1" applyFont="1" applyFill="1" applyBorder="1" applyAlignment="1" applyProtection="1">
      <alignment horizontal="right" vertical="center"/>
      <protection locked="0"/>
    </xf>
    <xf numFmtId="44" fontId="4" fillId="3" borderId="143" xfId="0" applyNumberFormat="1" applyFont="1" applyFill="1" applyBorder="1" applyAlignment="1" applyProtection="1">
      <alignment horizontal="right" vertical="center"/>
      <protection locked="0"/>
    </xf>
    <xf numFmtId="44" fontId="4" fillId="9" borderId="144" xfId="0" applyNumberFormat="1" applyFont="1" applyFill="1" applyBorder="1" applyAlignment="1" applyProtection="1">
      <alignment horizontal="right" vertical="center"/>
    </xf>
    <xf numFmtId="44" fontId="4" fillId="9" borderId="145" xfId="0" applyNumberFormat="1" applyFont="1" applyFill="1" applyBorder="1" applyAlignment="1" applyProtection="1">
      <alignment horizontal="right" vertical="center"/>
    </xf>
    <xf numFmtId="0" fontId="23" fillId="3" borderId="35" xfId="0" applyFont="1" applyFill="1" applyBorder="1" applyAlignment="1" applyProtection="1">
      <alignment horizontal="center" vertical="center"/>
    </xf>
    <xf numFmtId="0" fontId="25" fillId="3" borderId="13" xfId="0" applyFont="1" applyFill="1" applyBorder="1" applyAlignment="1" applyProtection="1">
      <alignment horizontal="center" vertical="center"/>
    </xf>
    <xf numFmtId="1" fontId="86" fillId="3" borderId="21" xfId="0" applyNumberFormat="1" applyFont="1" applyFill="1" applyBorder="1" applyAlignment="1" applyProtection="1">
      <alignment horizontal="center" vertical="center"/>
    </xf>
    <xf numFmtId="0" fontId="25" fillId="0" borderId="21" xfId="0" applyFont="1" applyBorder="1" applyAlignment="1" applyProtection="1">
      <alignment horizontal="right" vertical="center"/>
    </xf>
    <xf numFmtId="44" fontId="25" fillId="3" borderId="40" xfId="0" applyNumberFormat="1" applyFont="1" applyFill="1" applyBorder="1" applyAlignment="1" applyProtection="1">
      <alignment vertical="center"/>
    </xf>
    <xf numFmtId="9" fontId="25" fillId="3" borderId="21" xfId="0" applyNumberFormat="1" applyFont="1" applyFill="1" applyBorder="1" applyAlignment="1" applyProtection="1">
      <alignment horizontal="center" vertical="center"/>
    </xf>
    <xf numFmtId="0" fontId="23" fillId="3" borderId="102" xfId="0" applyFont="1" applyFill="1" applyBorder="1" applyAlignment="1" applyProtection="1">
      <alignment horizontal="center" vertical="center"/>
    </xf>
    <xf numFmtId="0" fontId="25" fillId="3" borderId="21" xfId="0" applyFont="1" applyFill="1" applyBorder="1" applyAlignment="1" applyProtection="1">
      <alignment horizontal="center" vertical="center"/>
    </xf>
    <xf numFmtId="0" fontId="92" fillId="0" borderId="0" xfId="0" applyFont="1"/>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NumberFormat="1" applyFont="1" applyAlignment="1">
      <alignment vertical="center" wrapText="1"/>
    </xf>
    <xf numFmtId="0" fontId="47" fillId="0" borderId="0" xfId="0" applyFont="1" applyAlignment="1">
      <alignment vertical="center" wrapText="1"/>
    </xf>
    <xf numFmtId="0" fontId="23" fillId="0" borderId="146" xfId="0" applyFont="1" applyFill="1" applyBorder="1" applyAlignment="1"/>
    <xf numFmtId="0" fontId="23" fillId="0" borderId="147" xfId="0" applyFont="1" applyFill="1" applyBorder="1" applyAlignment="1"/>
    <xf numFmtId="0" fontId="23" fillId="0" borderId="147" xfId="0" applyFont="1" applyFill="1" applyBorder="1" applyAlignment="1" applyProtection="1">
      <alignment wrapText="1"/>
    </xf>
    <xf numFmtId="0" fontId="23" fillId="0" borderId="147" xfId="0" applyFont="1" applyFill="1" applyBorder="1" applyAlignment="1" applyProtection="1"/>
    <xf numFmtId="0" fontId="23" fillId="0" borderId="147" xfId="0" applyFont="1" applyFill="1" applyBorder="1" applyAlignment="1" applyProtection="1">
      <alignment horizontal="center" wrapText="1"/>
    </xf>
    <xf numFmtId="0" fontId="23" fillId="0" borderId="148" xfId="0" applyFont="1" applyFill="1" applyBorder="1" applyAlignment="1">
      <alignment horizontal="center"/>
    </xf>
    <xf numFmtId="0" fontId="47" fillId="0" borderId="149" xfId="0" applyFont="1" applyFill="1" applyBorder="1" applyAlignment="1">
      <alignment vertical="center"/>
    </xf>
    <xf numFmtId="0" fontId="47" fillId="0" borderId="21" xfId="0" applyFont="1" applyFill="1" applyBorder="1" applyAlignment="1">
      <alignment horizontal="left" vertical="center" wrapText="1"/>
    </xf>
    <xf numFmtId="9" fontId="47" fillId="0" borderId="21" xfId="15" applyFont="1" applyFill="1" applyBorder="1" applyAlignment="1">
      <alignment horizontal="center" vertical="center" wrapText="1"/>
    </xf>
    <xf numFmtId="0" fontId="47" fillId="0" borderId="21" xfId="0" applyFont="1" applyFill="1" applyBorder="1" applyAlignment="1">
      <alignment vertical="center"/>
    </xf>
    <xf numFmtId="9" fontId="47" fillId="0" borderId="21" xfId="15" applyFont="1" applyFill="1" applyBorder="1" applyAlignment="1">
      <alignment vertical="center"/>
    </xf>
    <xf numFmtId="10" fontId="47" fillId="0" borderId="150" xfId="0" applyNumberFormat="1" applyFont="1" applyFill="1" applyBorder="1" applyAlignment="1">
      <alignment vertical="center"/>
    </xf>
    <xf numFmtId="0" fontId="47" fillId="0" borderId="151" xfId="0" applyFont="1" applyFill="1" applyBorder="1" applyAlignment="1">
      <alignment vertical="center"/>
    </xf>
    <xf numFmtId="0" fontId="47" fillId="0" borderId="152" xfId="0" applyFont="1" applyFill="1" applyBorder="1" applyAlignment="1">
      <alignment horizontal="left" vertical="center" wrapText="1"/>
    </xf>
    <xf numFmtId="9" fontId="47" fillId="0" borderId="152" xfId="15" applyFont="1" applyFill="1" applyBorder="1" applyAlignment="1">
      <alignment horizontal="center" vertical="center" wrapText="1"/>
    </xf>
    <xf numFmtId="0" fontId="47" fillId="0" borderId="152" xfId="0" applyFont="1" applyFill="1" applyBorder="1" applyAlignment="1">
      <alignment vertical="center"/>
    </xf>
    <xf numFmtId="9" fontId="47" fillId="0" borderId="152" xfId="15" applyFont="1" applyFill="1" applyBorder="1" applyAlignment="1">
      <alignment vertical="center"/>
    </xf>
    <xf numFmtId="10" fontId="47" fillId="0" borderId="153" xfId="0" applyNumberFormat="1" applyFont="1" applyFill="1" applyBorder="1" applyAlignment="1">
      <alignment vertical="center"/>
    </xf>
    <xf numFmtId="0" fontId="93" fillId="0" borderId="0" xfId="0" applyFont="1"/>
    <xf numFmtId="0" fontId="47" fillId="0" borderId="21" xfId="0" applyFont="1" applyBorder="1"/>
    <xf numFmtId="0" fontId="47" fillId="0" borderId="21" xfId="0" applyFont="1" applyBorder="1" applyAlignment="1">
      <alignment horizontal="left"/>
    </xf>
    <xf numFmtId="0" fontId="47" fillId="0" borderId="21" xfId="0" applyFont="1" applyBorder="1" applyAlignment="1">
      <alignment horizontal="center"/>
    </xf>
    <xf numFmtId="0" fontId="17" fillId="0" borderId="21" xfId="0" applyFont="1" applyBorder="1"/>
    <xf numFmtId="0" fontId="17" fillId="0" borderId="21" xfId="0" applyFont="1" applyBorder="1" applyAlignment="1">
      <alignment horizontal="left"/>
    </xf>
    <xf numFmtId="0" fontId="17" fillId="0" borderId="21" xfId="0" applyFont="1" applyBorder="1" applyAlignment="1">
      <alignment horizontal="center"/>
    </xf>
    <xf numFmtId="49" fontId="18" fillId="3" borderId="21" xfId="0" applyNumberFormat="1" applyFont="1" applyFill="1" applyBorder="1" applyAlignment="1" applyProtection="1">
      <alignment horizontal="left" vertical="center" wrapText="1"/>
      <protection locked="0"/>
    </xf>
    <xf numFmtId="49" fontId="14" fillId="0" borderId="21" xfId="0" applyNumberFormat="1" applyFont="1" applyBorder="1" applyAlignment="1" applyProtection="1">
      <alignment horizontal="left" vertical="center" wrapText="1"/>
      <protection locked="0"/>
    </xf>
    <xf numFmtId="49" fontId="18" fillId="3" borderId="108" xfId="0" applyNumberFormat="1" applyFont="1" applyFill="1" applyBorder="1" applyAlignment="1" applyProtection="1">
      <alignment horizontal="left" vertical="center"/>
      <protection locked="0"/>
    </xf>
    <xf numFmtId="49" fontId="18" fillId="3" borderId="19" xfId="0" applyNumberFormat="1" applyFont="1" applyFill="1" applyBorder="1" applyAlignment="1" applyProtection="1">
      <alignment horizontal="left" vertical="center"/>
      <protection locked="0"/>
    </xf>
    <xf numFmtId="49" fontId="18" fillId="3" borderId="20" xfId="0" applyNumberFormat="1" applyFont="1" applyFill="1" applyBorder="1" applyAlignment="1" applyProtection="1">
      <alignment horizontal="left" vertical="center"/>
      <protection locked="0"/>
    </xf>
    <xf numFmtId="0" fontId="4" fillId="0" borderId="0" xfId="0" applyFont="1" applyBorder="1" applyAlignment="1" applyProtection="1">
      <alignment horizontal="left" vertical="center"/>
    </xf>
    <xf numFmtId="0" fontId="7" fillId="0" borderId="0" xfId="0" applyFont="1" applyBorder="1" applyAlignment="1">
      <alignment horizontal="right" vertical="center"/>
    </xf>
    <xf numFmtId="49" fontId="25" fillId="3" borderId="39" xfId="0" applyNumberFormat="1" applyFont="1" applyFill="1" applyBorder="1" applyAlignment="1" applyProtection="1">
      <alignment horizontal="center" vertical="center"/>
      <protection locked="0"/>
    </xf>
    <xf numFmtId="0" fontId="7" fillId="0" borderId="0" xfId="0" applyFont="1" applyBorder="1" applyAlignment="1">
      <alignment horizontal="right" vertical="center"/>
    </xf>
    <xf numFmtId="0" fontId="20" fillId="3" borderId="28" xfId="0" applyFont="1" applyFill="1" applyBorder="1" applyAlignment="1" applyProtection="1">
      <alignment vertical="center"/>
      <protection locked="0"/>
    </xf>
    <xf numFmtId="0" fontId="20" fillId="3" borderId="25" xfId="0" applyFont="1" applyFill="1" applyBorder="1" applyAlignment="1" applyProtection="1">
      <alignment vertical="center"/>
      <protection locked="0"/>
    </xf>
    <xf numFmtId="0" fontId="4" fillId="0" borderId="4" xfId="0" applyFont="1" applyBorder="1"/>
    <xf numFmtId="0" fontId="4" fillId="0" borderId="17" xfId="0" applyFont="1" applyBorder="1"/>
    <xf numFmtId="0" fontId="4" fillId="0" borderId="0" xfId="0" applyFont="1" applyBorder="1"/>
    <xf numFmtId="0" fontId="4" fillId="0" borderId="5" xfId="0" applyFont="1" applyFill="1" applyBorder="1"/>
    <xf numFmtId="0" fontId="4" fillId="0" borderId="5" xfId="0" applyFont="1" applyBorder="1"/>
    <xf numFmtId="0" fontId="7" fillId="0" borderId="0" xfId="0" applyFont="1" applyBorder="1" applyAlignment="1">
      <alignment horizontal="right"/>
    </xf>
    <xf numFmtId="0" fontId="4" fillId="0" borderId="0" xfId="0" applyFont="1" applyBorder="1" applyAlignment="1">
      <alignment horizontal="right"/>
    </xf>
    <xf numFmtId="181" fontId="4" fillId="0" borderId="170" xfId="0" quotePrefix="1" applyNumberFormat="1" applyFont="1" applyBorder="1" applyAlignment="1">
      <alignment horizontal="center"/>
    </xf>
    <xf numFmtId="0" fontId="4" fillId="0" borderId="171" xfId="0" applyFont="1" applyBorder="1"/>
    <xf numFmtId="0" fontId="7" fillId="0" borderId="0" xfId="0" applyFont="1" applyBorder="1"/>
    <xf numFmtId="0" fontId="4" fillId="0" borderId="82" xfId="0" applyFont="1" applyBorder="1"/>
    <xf numFmtId="0" fontId="4" fillId="0" borderId="170" xfId="0" applyFont="1" applyBorder="1"/>
    <xf numFmtId="0" fontId="4" fillId="0" borderId="82" xfId="0" applyFont="1" applyBorder="1" applyAlignment="1">
      <alignment vertical="center"/>
    </xf>
    <xf numFmtId="0" fontId="4" fillId="0" borderId="76" xfId="0" applyFont="1" applyBorder="1"/>
    <xf numFmtId="0" fontId="4" fillId="0" borderId="172" xfId="0" applyFont="1" applyBorder="1"/>
    <xf numFmtId="0" fontId="7" fillId="0" borderId="76" xfId="0" applyFont="1" applyBorder="1"/>
    <xf numFmtId="0" fontId="4" fillId="0" borderId="136" xfId="0" applyFont="1" applyBorder="1"/>
    <xf numFmtId="49" fontId="4" fillId="0" borderId="0" xfId="0" applyNumberFormat="1" applyFont="1" applyBorder="1"/>
    <xf numFmtId="0" fontId="7" fillId="0" borderId="82" xfId="0" applyFont="1" applyFill="1" applyBorder="1"/>
    <xf numFmtId="0" fontId="4" fillId="0" borderId="82" xfId="0" applyFont="1" applyFill="1" applyBorder="1"/>
    <xf numFmtId="0" fontId="7" fillId="0" borderId="0" xfId="0" applyFont="1" applyBorder="1" applyAlignment="1">
      <alignment horizontal="center"/>
    </xf>
    <xf numFmtId="49" fontId="4" fillId="0" borderId="82" xfId="0" applyNumberFormat="1" applyFont="1" applyBorder="1" applyAlignment="1"/>
    <xf numFmtId="0" fontId="4" fillId="0" borderId="73" xfId="0" applyFont="1" applyBorder="1"/>
    <xf numFmtId="0" fontId="7" fillId="0" borderId="112" xfId="0" applyFont="1" applyBorder="1" applyAlignment="1">
      <alignment horizontal="center"/>
    </xf>
    <xf numFmtId="0" fontId="4" fillId="0" borderId="0" xfId="0" applyFont="1" applyFill="1" applyBorder="1"/>
    <xf numFmtId="0" fontId="4" fillId="0" borderId="107" xfId="0" applyFont="1" applyBorder="1"/>
    <xf numFmtId="0" fontId="4" fillId="0" borderId="10" xfId="0" applyFont="1" applyBorder="1"/>
    <xf numFmtId="0" fontId="4" fillId="0" borderId="112" xfId="0" applyFont="1" applyBorder="1"/>
    <xf numFmtId="0" fontId="7" fillId="0" borderId="50" xfId="0" applyFont="1" applyBorder="1" applyAlignment="1">
      <alignment horizontal="center"/>
    </xf>
    <xf numFmtId="0" fontId="4" fillId="0" borderId="50" xfId="0" applyFont="1" applyBorder="1"/>
    <xf numFmtId="0" fontId="4" fillId="0" borderId="52" xfId="0" applyFont="1" applyBorder="1"/>
    <xf numFmtId="0" fontId="7" fillId="0" borderId="2" xfId="0" applyFont="1" applyBorder="1" applyAlignment="1">
      <alignment horizontal="right"/>
    </xf>
    <xf numFmtId="0" fontId="4" fillId="0" borderId="179" xfId="0" applyFont="1" applyBorder="1"/>
    <xf numFmtId="0" fontId="7" fillId="0" borderId="48" xfId="0" applyFont="1" applyBorder="1" applyAlignment="1">
      <alignment vertical="center" wrapText="1"/>
    </xf>
    <xf numFmtId="0" fontId="7" fillId="0" borderId="13" xfId="0" applyFont="1" applyBorder="1" applyAlignment="1">
      <alignment vertical="center" wrapText="1"/>
    </xf>
    <xf numFmtId="0" fontId="4" fillId="0" borderId="0" xfId="0" applyFont="1" applyBorder="1" applyAlignment="1"/>
    <xf numFmtId="0" fontId="4" fillId="0" borderId="0" xfId="0" applyFont="1" applyFill="1" applyBorder="1" applyAlignment="1">
      <alignment horizontal="left"/>
    </xf>
    <xf numFmtId="0" fontId="4" fillId="0" borderId="51" xfId="0" applyFont="1" applyFill="1" applyBorder="1" applyAlignment="1">
      <alignment horizontal="left"/>
    </xf>
    <xf numFmtId="0" fontId="4" fillId="0" borderId="13" xfId="0" applyFont="1" applyBorder="1"/>
    <xf numFmtId="0" fontId="7" fillId="0" borderId="0" xfId="0" applyFont="1" applyFill="1" applyBorder="1"/>
    <xf numFmtId="0" fontId="4" fillId="0" borderId="34" xfId="0" applyFont="1" applyBorder="1"/>
    <xf numFmtId="0" fontId="4" fillId="0" borderId="51" xfId="0" applyFont="1" applyBorder="1"/>
    <xf numFmtId="0" fontId="4" fillId="0" borderId="51" xfId="0" applyFont="1" applyFill="1" applyBorder="1"/>
    <xf numFmtId="9" fontId="7" fillId="0" borderId="0" xfId="0" applyNumberFormat="1" applyFont="1" applyBorder="1" applyAlignment="1">
      <alignment horizontal="right"/>
    </xf>
    <xf numFmtId="0" fontId="4" fillId="0" borderId="0" xfId="0" applyFont="1"/>
    <xf numFmtId="0" fontId="4" fillId="0" borderId="0" xfId="0" applyFont="1" applyFill="1" applyBorder="1" applyAlignment="1"/>
    <xf numFmtId="0" fontId="4" fillId="0" borderId="34" xfId="0" applyFont="1" applyFill="1" applyBorder="1"/>
    <xf numFmtId="0" fontId="4" fillId="0" borderId="48" xfId="0" applyFont="1" applyBorder="1"/>
    <xf numFmtId="0" fontId="7" fillId="0" borderId="13" xfId="0" applyFont="1" applyBorder="1"/>
    <xf numFmtId="0" fontId="4" fillId="0" borderId="10" xfId="0" applyFont="1" applyFill="1" applyBorder="1"/>
    <xf numFmtId="0" fontId="94" fillId="0" borderId="7" xfId="0" applyFont="1" applyBorder="1"/>
    <xf numFmtId="0" fontId="4" fillId="0" borderId="7" xfId="0" applyFont="1" applyBorder="1"/>
    <xf numFmtId="0" fontId="4" fillId="0" borderId="22" xfId="0" applyFont="1" applyBorder="1"/>
    <xf numFmtId="49" fontId="0" fillId="0" borderId="0" xfId="0" applyNumberFormat="1"/>
    <xf numFmtId="0" fontId="4" fillId="0" borderId="9" xfId="0" applyFont="1" applyBorder="1"/>
    <xf numFmtId="0" fontId="4" fillId="0" borderId="2" xfId="0" applyFont="1" applyBorder="1"/>
    <xf numFmtId="49" fontId="4" fillId="0" borderId="0" xfId="0" applyNumberFormat="1" applyFont="1"/>
    <xf numFmtId="0" fontId="7" fillId="0" borderId="2" xfId="0" quotePrefix="1" applyFont="1" applyBorder="1" applyAlignment="1">
      <alignment horizontal="center"/>
    </xf>
    <xf numFmtId="0" fontId="4" fillId="0" borderId="141" xfId="0" applyFont="1" applyBorder="1"/>
    <xf numFmtId="44" fontId="33" fillId="0" borderId="162" xfId="1" applyNumberFormat="1" applyFont="1" applyBorder="1" applyAlignment="1" applyProtection="1">
      <alignment vertical="center"/>
    </xf>
    <xf numFmtId="170" fontId="14" fillId="0" borderId="0" xfId="0" applyNumberFormat="1" applyFont="1" applyBorder="1" applyAlignment="1">
      <alignment vertical="center"/>
    </xf>
    <xf numFmtId="0" fontId="21" fillId="0" borderId="9" xfId="0" applyFont="1" applyBorder="1" applyAlignment="1">
      <alignment horizontal="left" vertical="center"/>
    </xf>
    <xf numFmtId="170" fontId="7" fillId="0" borderId="47" xfId="0" applyNumberFormat="1" applyFont="1" applyBorder="1" applyAlignment="1">
      <alignment horizontal="right" vertical="center"/>
    </xf>
    <xf numFmtId="0" fontId="20" fillId="0" borderId="7" xfId="0" applyFont="1" applyBorder="1" applyAlignment="1" applyProtection="1">
      <alignment vertical="center"/>
      <protection locked="0"/>
    </xf>
    <xf numFmtId="170" fontId="7" fillId="0" borderId="1" xfId="0" applyNumberFormat="1" applyFont="1" applyBorder="1" applyAlignment="1">
      <alignment horizontal="right" vertical="center"/>
    </xf>
    <xf numFmtId="0" fontId="7" fillId="0" borderId="0" xfId="0" applyFont="1" applyBorder="1" applyAlignment="1" applyProtection="1">
      <alignment horizontal="left" vertical="center"/>
    </xf>
    <xf numFmtId="0" fontId="25" fillId="0" borderId="7" xfId="0" applyFont="1" applyFill="1" applyBorder="1" applyAlignment="1" applyProtection="1">
      <alignment horizontal="center" vertical="center"/>
    </xf>
    <xf numFmtId="44" fontId="25" fillId="0" borderId="22" xfId="0" applyNumberFormat="1" applyFont="1" applyFill="1" applyBorder="1" applyAlignment="1" applyProtection="1">
      <alignment vertical="center"/>
    </xf>
    <xf numFmtId="10" fontId="25" fillId="0" borderId="67" xfId="0" applyNumberFormat="1" applyFont="1" applyFill="1" applyBorder="1" applyAlignment="1" applyProtection="1">
      <alignment horizontal="center" vertical="center"/>
    </xf>
    <xf numFmtId="0" fontId="25" fillId="0" borderId="67" xfId="0" applyFont="1" applyFill="1" applyBorder="1" applyAlignment="1" applyProtection="1">
      <alignment horizontal="center" vertical="center"/>
    </xf>
    <xf numFmtId="44" fontId="25" fillId="0" borderId="106" xfId="0" applyNumberFormat="1" applyFont="1" applyFill="1" applyBorder="1" applyAlignment="1" applyProtection="1">
      <alignment vertical="center"/>
    </xf>
    <xf numFmtId="0" fontId="7" fillId="0" borderId="69" xfId="0" applyFont="1" applyBorder="1" applyAlignment="1">
      <alignment horizontal="right" vertical="center"/>
    </xf>
    <xf numFmtId="0" fontId="0" fillId="0" borderId="7" xfId="0" applyBorder="1"/>
    <xf numFmtId="0" fontId="0" fillId="0" borderId="9" xfId="0" applyBorder="1"/>
    <xf numFmtId="0" fontId="0" fillId="0" borderId="6" xfId="0" applyBorder="1"/>
    <xf numFmtId="44" fontId="6" fillId="0" borderId="162" xfId="1" applyNumberFormat="1" applyFont="1" applyBorder="1" applyAlignment="1" applyProtection="1">
      <alignment vertical="center"/>
    </xf>
    <xf numFmtId="44" fontId="6" fillId="0" borderId="155" xfId="1" applyNumberFormat="1" applyFont="1" applyBorder="1" applyAlignment="1" applyProtection="1">
      <alignment vertical="center"/>
    </xf>
    <xf numFmtId="0" fontId="7" fillId="0" borderId="0" xfId="0" applyFont="1" applyBorder="1" applyAlignment="1">
      <alignment horizontal="center"/>
    </xf>
    <xf numFmtId="0" fontId="7" fillId="0" borderId="31" xfId="0" applyFont="1" applyBorder="1" applyAlignment="1"/>
    <xf numFmtId="0" fontId="4" fillId="0" borderId="10" xfId="0" applyFont="1" applyBorder="1" applyAlignment="1"/>
    <xf numFmtId="0" fontId="4" fillId="0" borderId="0" xfId="0" applyFont="1" applyAlignment="1"/>
    <xf numFmtId="0" fontId="16" fillId="0" borderId="0" xfId="0" applyFont="1" applyAlignment="1">
      <alignment horizontal="center" vertical="top" wrapText="1"/>
    </xf>
    <xf numFmtId="0" fontId="14" fillId="0" borderId="0" xfId="0" applyFont="1" applyAlignment="1">
      <alignment horizontal="center" vertical="top" wrapText="1"/>
    </xf>
    <xf numFmtId="0" fontId="95" fillId="0" borderId="0" xfId="0" applyFont="1" applyAlignment="1">
      <alignment vertical="center" wrapText="1"/>
    </xf>
    <xf numFmtId="44" fontId="14" fillId="1" borderId="5" xfId="0" applyNumberFormat="1" applyFont="1" applyFill="1" applyBorder="1" applyAlignment="1" applyProtection="1">
      <alignment horizontal="right" vertical="center"/>
    </xf>
    <xf numFmtId="0" fontId="14" fillId="0" borderId="80" xfId="0" applyFont="1" applyBorder="1" applyAlignment="1" applyProtection="1">
      <alignment horizontal="right" vertical="center"/>
    </xf>
    <xf numFmtId="0" fontId="14" fillId="0" borderId="81" xfId="0" applyFont="1" applyBorder="1" applyAlignment="1" applyProtection="1">
      <alignment horizontal="right" vertical="center"/>
    </xf>
    <xf numFmtId="9" fontId="25" fillId="3" borderId="26" xfId="0" applyNumberFormat="1" applyFont="1" applyFill="1" applyBorder="1" applyAlignment="1" applyProtection="1">
      <alignment horizontal="center" vertical="center"/>
      <protection locked="0"/>
    </xf>
    <xf numFmtId="0" fontId="14" fillId="0" borderId="23" xfId="0" applyFont="1" applyBorder="1" applyAlignment="1">
      <alignment horizontal="right" vertical="center"/>
    </xf>
    <xf numFmtId="0" fontId="14" fillId="0" borderId="15" xfId="0" applyFont="1" applyBorder="1" applyAlignment="1" applyProtection="1">
      <alignment horizontal="right" vertical="center"/>
    </xf>
    <xf numFmtId="0" fontId="14" fillId="0" borderId="39" xfId="0" applyFont="1" applyBorder="1" applyAlignment="1" applyProtection="1">
      <alignment horizontal="right" vertical="center"/>
    </xf>
    <xf numFmtId="0" fontId="17" fillId="0" borderId="1" xfId="0" applyFont="1" applyBorder="1" applyAlignment="1" applyProtection="1">
      <alignment horizontal="left" vertical="center"/>
    </xf>
    <xf numFmtId="0" fontId="17" fillId="0" borderId="1" xfId="0" applyFont="1" applyBorder="1" applyAlignment="1" applyProtection="1">
      <alignment horizontal="right" vertical="center"/>
    </xf>
    <xf numFmtId="172" fontId="16" fillId="3" borderId="57" xfId="0" applyNumberFormat="1" applyFont="1" applyFill="1" applyBorder="1" applyAlignment="1" applyProtection="1">
      <alignment horizontal="center" vertical="center"/>
      <protection locked="0"/>
    </xf>
    <xf numFmtId="0" fontId="14" fillId="0" borderId="2" xfId="0" applyFont="1" applyBorder="1" applyAlignment="1" applyProtection="1">
      <alignment horizontal="right" vertical="center"/>
    </xf>
    <xf numFmtId="0" fontId="17" fillId="0" borderId="7" xfId="0" applyFont="1" applyBorder="1" applyAlignment="1" applyProtection="1">
      <alignment horizontal="right" vertical="center"/>
    </xf>
    <xf numFmtId="0" fontId="17" fillId="0" borderId="7" xfId="0" applyFont="1" applyBorder="1" applyAlignment="1" applyProtection="1">
      <alignment horizontal="left" vertical="center"/>
    </xf>
    <xf numFmtId="170" fontId="14" fillId="1" borderId="68" xfId="0" applyNumberFormat="1" applyFont="1" applyFill="1" applyBorder="1" applyAlignment="1" applyProtection="1">
      <alignment horizontal="right" vertical="center"/>
    </xf>
    <xf numFmtId="0" fontId="0" fillId="0" borderId="73" xfId="0" applyBorder="1"/>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4" fillId="0" borderId="0" xfId="0" applyFont="1" applyBorder="1" applyAlignment="1">
      <alignment vertical="center"/>
    </xf>
    <xf numFmtId="0" fontId="97" fillId="0" borderId="0"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14" fontId="4" fillId="3" borderId="21" xfId="0" applyNumberFormat="1" applyFont="1" applyFill="1" applyBorder="1" applyAlignment="1" applyProtection="1">
      <alignment vertical="center"/>
      <protection locked="0"/>
    </xf>
    <xf numFmtId="0" fontId="4" fillId="3" borderId="21" xfId="0" applyFont="1" applyFill="1" applyBorder="1" applyAlignment="1" applyProtection="1">
      <alignment vertical="center"/>
      <protection locked="0"/>
    </xf>
    <xf numFmtId="0" fontId="4" fillId="0" borderId="7" xfId="0" applyFont="1" applyBorder="1" applyAlignment="1">
      <alignment vertical="center"/>
    </xf>
    <xf numFmtId="0" fontId="4" fillId="0" borderId="22" xfId="0" applyFont="1" applyBorder="1" applyAlignment="1">
      <alignment vertical="center"/>
    </xf>
    <xf numFmtId="0" fontId="4" fillId="0" borderId="8" xfId="0" applyFont="1" applyBorder="1" applyAlignment="1">
      <alignment vertical="center"/>
    </xf>
    <xf numFmtId="0" fontId="4" fillId="0" borderId="19" xfId="0" applyFont="1" applyBorder="1" applyAlignment="1">
      <alignment vertical="center"/>
    </xf>
    <xf numFmtId="170" fontId="4" fillId="0" borderId="20" xfId="0" applyNumberFormat="1" applyFont="1" applyBorder="1" applyAlignment="1">
      <alignment vertical="center"/>
    </xf>
    <xf numFmtId="0" fontId="7" fillId="0" borderId="32" xfId="0" applyFont="1" applyBorder="1" applyAlignment="1">
      <alignment horizontal="center" vertical="center"/>
    </xf>
    <xf numFmtId="2" fontId="20" fillId="3" borderId="26" xfId="0" applyNumberFormat="1" applyFont="1" applyFill="1" applyBorder="1" applyAlignment="1" applyProtection="1">
      <alignment vertical="center"/>
      <protection locked="0"/>
    </xf>
    <xf numFmtId="2" fontId="20" fillId="3" borderId="29" xfId="0" applyNumberFormat="1" applyFont="1" applyFill="1" applyBorder="1" applyAlignment="1" applyProtection="1">
      <alignment vertical="center"/>
      <protection locked="0"/>
    </xf>
    <xf numFmtId="2" fontId="20" fillId="3" borderId="32" xfId="0" applyNumberFormat="1" applyFont="1" applyFill="1" applyBorder="1" applyAlignment="1" applyProtection="1">
      <alignment vertical="center"/>
      <protection locked="0"/>
    </xf>
    <xf numFmtId="2" fontId="7" fillId="0" borderId="34" xfId="0" applyNumberFormat="1" applyFont="1" applyBorder="1" applyAlignment="1">
      <alignment horizontal="right" vertical="center"/>
    </xf>
    <xf numFmtId="2" fontId="4" fillId="0" borderId="7" xfId="0" applyNumberFormat="1" applyFont="1" applyBorder="1" applyAlignment="1">
      <alignment vertical="center"/>
    </xf>
    <xf numFmtId="2" fontId="4" fillId="0" borderId="8" xfId="0" applyNumberFormat="1" applyFont="1" applyBorder="1" applyAlignment="1">
      <alignment vertical="center"/>
    </xf>
    <xf numFmtId="43" fontId="4" fillId="0" borderId="8" xfId="0" applyNumberFormat="1" applyFont="1" applyBorder="1" applyAlignment="1">
      <alignment vertical="center"/>
    </xf>
    <xf numFmtId="0" fontId="7" fillId="0" borderId="18" xfId="0" applyFont="1" applyBorder="1" applyAlignment="1">
      <alignment vertical="center"/>
    </xf>
    <xf numFmtId="2" fontId="4" fillId="0" borderId="19" xfId="0" applyNumberFormat="1" applyFont="1" applyBorder="1" applyAlignment="1">
      <alignment vertical="center"/>
    </xf>
    <xf numFmtId="43" fontId="4" fillId="0" borderId="19" xfId="0" applyNumberFormat="1" applyFont="1" applyBorder="1" applyAlignment="1">
      <alignment vertical="center"/>
    </xf>
    <xf numFmtId="44" fontId="4" fillId="0" borderId="20" xfId="0" applyNumberFormat="1" applyFont="1" applyBorder="1" applyAlignment="1">
      <alignment vertical="center"/>
    </xf>
    <xf numFmtId="0" fontId="7" fillId="0" borderId="35" xfId="0" applyFont="1" applyBorder="1" applyAlignment="1">
      <alignment vertical="center"/>
    </xf>
    <xf numFmtId="0" fontId="7" fillId="0" borderId="32" xfId="0" applyFont="1" applyBorder="1" applyAlignment="1">
      <alignment vertical="center"/>
    </xf>
    <xf numFmtId="0" fontId="7" fillId="0" borderId="32" xfId="0" applyFont="1" applyBorder="1" applyAlignment="1">
      <alignment vertical="center" wrapText="1"/>
    </xf>
    <xf numFmtId="2" fontId="7" fillId="0" borderId="32" xfId="0" applyNumberFormat="1" applyFont="1" applyBorder="1" applyAlignment="1">
      <alignment vertical="center"/>
    </xf>
    <xf numFmtId="43" fontId="7" fillId="0" borderId="52" xfId="0" applyNumberFormat="1" applyFont="1" applyFill="1" applyBorder="1" applyAlignment="1">
      <alignment horizontal="center" vertical="center"/>
    </xf>
    <xf numFmtId="44" fontId="7" fillId="0" borderId="68" xfId="0" applyNumberFormat="1" applyFont="1" applyBorder="1" applyAlignment="1">
      <alignment vertical="center" wrapText="1"/>
    </xf>
    <xf numFmtId="14" fontId="20" fillId="3" borderId="27" xfId="0" applyNumberFormat="1" applyFont="1" applyFill="1" applyBorder="1" applyAlignment="1" applyProtection="1">
      <alignment vertical="center"/>
      <protection locked="0"/>
    </xf>
    <xf numFmtId="0" fontId="7" fillId="0" borderId="36" xfId="0" applyFont="1" applyBorder="1" applyAlignment="1">
      <alignment horizontal="right" vertical="center"/>
    </xf>
    <xf numFmtId="0" fontId="7" fillId="0" borderId="10" xfId="0" applyFont="1" applyBorder="1" applyAlignment="1">
      <alignment horizontal="right" vertical="center"/>
    </xf>
    <xf numFmtId="2" fontId="7" fillId="0" borderId="10" xfId="0" applyNumberFormat="1" applyFont="1" applyBorder="1" applyAlignment="1">
      <alignment horizontal="right" vertical="center"/>
    </xf>
    <xf numFmtId="0" fontId="7" fillId="0" borderId="23" xfId="0" applyFont="1" applyBorder="1" applyAlignment="1">
      <alignment vertical="center"/>
    </xf>
    <xf numFmtId="0" fontId="4" fillId="0" borderId="15" xfId="0" applyFont="1" applyBorder="1" applyAlignment="1">
      <alignment vertical="center"/>
    </xf>
    <xf numFmtId="2" fontId="4" fillId="0" borderId="15" xfId="0" applyNumberFormat="1" applyFont="1" applyBorder="1" applyAlignment="1">
      <alignment vertical="center"/>
    </xf>
    <xf numFmtId="43" fontId="4" fillId="0" borderId="15" xfId="0" applyNumberFormat="1" applyFont="1" applyBorder="1" applyAlignment="1">
      <alignment vertical="center"/>
    </xf>
    <xf numFmtId="44" fontId="4" fillId="0" borderId="16" xfId="0" applyNumberFormat="1" applyFont="1" applyBorder="1" applyAlignment="1">
      <alignment vertical="center"/>
    </xf>
    <xf numFmtId="0" fontId="4" fillId="0" borderId="60" xfId="0" applyFont="1" applyBorder="1" applyAlignment="1">
      <alignment vertical="center"/>
    </xf>
    <xf numFmtId="0" fontId="4" fillId="0" borderId="11" xfId="0" applyFont="1" applyBorder="1" applyAlignment="1">
      <alignment vertical="center"/>
    </xf>
    <xf numFmtId="170" fontId="7" fillId="0" borderId="11" xfId="0" applyNumberFormat="1" applyFont="1" applyBorder="1" applyAlignment="1">
      <alignment horizontal="right" vertical="center"/>
    </xf>
    <xf numFmtId="44" fontId="7" fillId="0" borderId="126" xfId="0" applyNumberFormat="1" applyFont="1" applyBorder="1" applyAlignment="1">
      <alignment vertical="center"/>
    </xf>
    <xf numFmtId="0" fontId="4" fillId="0" borderId="12" xfId="0" applyFont="1" applyBorder="1"/>
    <xf numFmtId="0" fontId="4" fillId="0" borderId="8" xfId="0" applyFont="1" applyBorder="1"/>
    <xf numFmtId="170" fontId="7" fillId="0" borderId="8" xfId="0" applyNumberFormat="1" applyFont="1" applyBorder="1" applyAlignment="1">
      <alignment horizontal="right" vertical="center"/>
    </xf>
    <xf numFmtId="44" fontId="21" fillId="0" borderId="126" xfId="0" applyNumberFormat="1" applyFont="1" applyBorder="1" applyAlignment="1">
      <alignment vertical="center"/>
    </xf>
    <xf numFmtId="43" fontId="7" fillId="0" borderId="0" xfId="0" applyNumberFormat="1" applyFont="1" applyBorder="1" applyAlignment="1">
      <alignment horizontal="right" vertical="center"/>
    </xf>
    <xf numFmtId="0" fontId="96" fillId="0" borderId="2" xfId="0" applyFont="1" applyBorder="1" applyAlignment="1" applyProtection="1">
      <alignment horizontal="left" vertical="center"/>
    </xf>
    <xf numFmtId="0" fontId="4" fillId="0" borderId="2" xfId="0" applyFont="1" applyBorder="1" applyAlignment="1">
      <alignment vertical="center"/>
    </xf>
    <xf numFmtId="0" fontId="4" fillId="0" borderId="2" xfId="0" applyFont="1" applyBorder="1" applyAlignment="1">
      <alignment horizontal="right" vertical="center"/>
    </xf>
    <xf numFmtId="0" fontId="4" fillId="0" borderId="6" xfId="0" applyFont="1" applyBorder="1" applyAlignment="1">
      <alignment vertical="center"/>
    </xf>
    <xf numFmtId="0" fontId="4" fillId="0" borderId="12" xfId="0" applyFont="1" applyBorder="1" applyAlignment="1">
      <alignment vertical="center"/>
    </xf>
    <xf numFmtId="0" fontId="4" fillId="0" borderId="111" xfId="0" applyFont="1" applyBorder="1" applyAlignment="1">
      <alignment vertical="center"/>
    </xf>
    <xf numFmtId="44" fontId="4" fillId="0" borderId="111" xfId="0" applyNumberFormat="1" applyFont="1" applyBorder="1" applyAlignment="1">
      <alignment vertical="center"/>
    </xf>
    <xf numFmtId="0" fontId="18" fillId="0" borderId="38" xfId="0" applyFont="1" applyBorder="1" applyAlignment="1">
      <alignment horizontal="center" vertical="center" wrapText="1"/>
    </xf>
    <xf numFmtId="0" fontId="7" fillId="0" borderId="24" xfId="0" applyFont="1" applyBorder="1" applyAlignment="1">
      <alignment horizontal="right" vertical="center"/>
    </xf>
    <xf numFmtId="0" fontId="7" fillId="0" borderId="50" xfId="0" applyFont="1" applyBorder="1" applyAlignment="1">
      <alignment horizontal="right" vertical="center"/>
    </xf>
    <xf numFmtId="183" fontId="20" fillId="3" borderId="24" xfId="0" applyNumberFormat="1" applyFont="1" applyFill="1" applyBorder="1" applyAlignment="1" applyProtection="1">
      <alignment vertical="center"/>
      <protection locked="0"/>
    </xf>
    <xf numFmtId="183" fontId="20" fillId="3" borderId="27" xfId="0" applyNumberFormat="1" applyFont="1" applyFill="1" applyBorder="1" applyAlignment="1" applyProtection="1">
      <alignment vertical="center"/>
      <protection locked="0"/>
    </xf>
    <xf numFmtId="183" fontId="20" fillId="3" borderId="30" xfId="0" applyNumberFormat="1" applyFont="1" applyFill="1" applyBorder="1" applyAlignment="1" applyProtection="1">
      <alignment vertical="center"/>
      <protection locked="0"/>
    </xf>
    <xf numFmtId="0" fontId="18" fillId="0" borderId="9" xfId="0" applyFont="1" applyBorder="1" applyAlignment="1">
      <alignment horizontal="left" vertical="center"/>
    </xf>
    <xf numFmtId="0" fontId="18" fillId="0" borderId="0" xfId="0" applyFont="1" applyBorder="1" applyAlignment="1">
      <alignment vertical="center"/>
    </xf>
    <xf numFmtId="0" fontId="4" fillId="0" borderId="0" xfId="0" applyFont="1" applyFill="1" applyBorder="1" applyAlignment="1">
      <alignment horizontal="left"/>
    </xf>
    <xf numFmtId="0" fontId="7" fillId="0" borderId="0" xfId="0" applyFont="1" applyBorder="1" applyAlignment="1">
      <alignment horizontal="right" vertical="center"/>
    </xf>
    <xf numFmtId="0" fontId="14" fillId="0" borderId="0" xfId="0" applyFont="1" applyBorder="1" applyAlignment="1">
      <alignment horizontal="right" vertical="center"/>
    </xf>
    <xf numFmtId="0" fontId="20" fillId="3" borderId="28" xfId="0" applyFont="1" applyFill="1" applyBorder="1" applyAlignment="1" applyProtection="1">
      <alignment vertical="center"/>
      <protection locked="0"/>
    </xf>
    <xf numFmtId="0" fontId="20" fillId="3" borderId="44" xfId="0" applyFont="1" applyFill="1" applyBorder="1" applyAlignment="1" applyProtection="1">
      <alignment vertical="center"/>
      <protection locked="0"/>
    </xf>
    <xf numFmtId="0" fontId="20" fillId="3" borderId="25" xfId="0" applyFont="1" applyFill="1" applyBorder="1" applyAlignment="1" applyProtection="1">
      <alignment vertical="center"/>
      <protection locked="0"/>
    </xf>
    <xf numFmtId="0" fontId="20" fillId="3" borderId="166" xfId="0" applyFont="1" applyFill="1" applyBorder="1" applyAlignment="1" applyProtection="1">
      <alignment vertical="center"/>
      <protection locked="0"/>
    </xf>
    <xf numFmtId="0" fontId="20" fillId="3" borderId="43" xfId="0" applyFont="1" applyFill="1" applyBorder="1" applyAlignment="1" applyProtection="1">
      <alignment vertical="center"/>
      <protection locked="0"/>
    </xf>
    <xf numFmtId="0" fontId="18" fillId="0" borderId="35" xfId="0" applyFont="1" applyBorder="1" applyAlignment="1">
      <alignment horizontal="center" vertical="center"/>
    </xf>
    <xf numFmtId="0" fontId="16" fillId="0" borderId="0" xfId="0" applyFont="1" applyBorder="1" applyAlignment="1">
      <alignment horizontal="right" vertical="center"/>
    </xf>
    <xf numFmtId="44" fontId="0" fillId="0" borderId="0" xfId="0" applyNumberFormat="1"/>
    <xf numFmtId="0" fontId="98" fillId="0" borderId="9" xfId="0" applyFont="1" applyBorder="1"/>
    <xf numFmtId="0" fontId="98" fillId="0" borderId="4" xfId="0" applyFont="1" applyBorder="1"/>
    <xf numFmtId="0" fontId="7" fillId="0" borderId="4" xfId="0" applyFont="1" applyBorder="1"/>
    <xf numFmtId="0" fontId="7" fillId="0" borderId="0" xfId="0" applyFont="1"/>
    <xf numFmtId="0" fontId="7" fillId="0" borderId="0" xfId="0" applyFont="1" applyAlignment="1">
      <alignment horizontal="center"/>
    </xf>
    <xf numFmtId="0" fontId="7" fillId="0" borderId="0" xfId="0" applyFont="1" applyAlignment="1"/>
    <xf numFmtId="0" fontId="7" fillId="0" borderId="2" xfId="0" applyFont="1" applyBorder="1"/>
    <xf numFmtId="0" fontId="4" fillId="0" borderId="0" xfId="0" applyFont="1" applyAlignment="1">
      <alignment horizontal="center"/>
    </xf>
    <xf numFmtId="0" fontId="4" fillId="0" borderId="82" xfId="0" applyFont="1" applyBorder="1" applyAlignment="1">
      <alignment horizontal="right"/>
    </xf>
    <xf numFmtId="0" fontId="4" fillId="0" borderId="0" xfId="0" applyFont="1" applyAlignment="1">
      <alignment horizontal="right"/>
    </xf>
    <xf numFmtId="0" fontId="7" fillId="0" borderId="23" xfId="0" applyFont="1" applyBorder="1"/>
    <xf numFmtId="0" fontId="7" fillId="0" borderId="15" xfId="0" applyFont="1" applyBorder="1"/>
    <xf numFmtId="0" fontId="4" fillId="0" borderId="15" xfId="0" applyFont="1" applyBorder="1"/>
    <xf numFmtId="0" fontId="4" fillId="0" borderId="48" xfId="0" applyFont="1" applyBorder="1" applyAlignment="1"/>
    <xf numFmtId="0" fontId="7" fillId="0" borderId="14" xfId="0" applyFont="1" applyBorder="1"/>
    <xf numFmtId="0" fontId="4" fillId="0" borderId="26" xfId="0" applyFont="1" applyBorder="1" applyAlignment="1">
      <alignment horizontal="center"/>
    </xf>
    <xf numFmtId="0" fontId="4" fillId="0" borderId="15" xfId="0" applyFont="1" applyBorder="1" applyAlignment="1">
      <alignment horizontal="center"/>
    </xf>
    <xf numFmtId="0" fontId="4" fillId="0" borderId="39" xfId="0" applyFont="1" applyBorder="1" applyAlignment="1">
      <alignment horizontal="center"/>
    </xf>
    <xf numFmtId="0" fontId="4" fillId="0" borderId="34" xfId="0" applyFont="1" applyBorder="1" applyAlignment="1">
      <alignment horizontal="center"/>
    </xf>
    <xf numFmtId="0" fontId="4" fillId="0" borderId="107" xfId="0" applyFont="1" applyBorder="1" applyAlignment="1">
      <alignment horizontal="center"/>
    </xf>
    <xf numFmtId="0" fontId="7" fillId="6" borderId="33" xfId="0" applyFont="1" applyFill="1" applyBorder="1" applyAlignment="1">
      <alignment horizontal="centerContinuous"/>
    </xf>
    <xf numFmtId="0" fontId="4" fillId="0" borderId="48" xfId="0" applyFont="1" applyBorder="1" applyAlignment="1">
      <alignment horizontal="centerContinuous"/>
    </xf>
    <xf numFmtId="0" fontId="4" fillId="0" borderId="34" xfId="0" applyFont="1" applyBorder="1" applyAlignment="1"/>
    <xf numFmtId="0" fontId="4" fillId="0" borderId="34" xfId="0" applyFont="1" applyBorder="1" applyAlignment="1">
      <alignment horizontal="centerContinuous"/>
    </xf>
    <xf numFmtId="0" fontId="4" fillId="0" borderId="52" xfId="0" applyFont="1" applyBorder="1" applyAlignment="1">
      <alignment horizontal="center"/>
    </xf>
    <xf numFmtId="0" fontId="4" fillId="0" borderId="48" xfId="0" applyFont="1" applyBorder="1" applyAlignment="1">
      <alignment horizontal="center"/>
    </xf>
    <xf numFmtId="0" fontId="4" fillId="0" borderId="0" xfId="0" applyFont="1" applyBorder="1" applyAlignment="1">
      <alignment horizontal="center"/>
    </xf>
    <xf numFmtId="0" fontId="4" fillId="0" borderId="112" xfId="0" applyFont="1" applyBorder="1" applyAlignment="1">
      <alignment horizontal="center"/>
    </xf>
    <xf numFmtId="0" fontId="7" fillId="6" borderId="36" xfId="0" applyFont="1" applyFill="1" applyBorder="1" applyAlignment="1">
      <alignment horizontal="center"/>
    </xf>
    <xf numFmtId="0" fontId="4" fillId="0" borderId="31" xfId="0" applyFont="1" applyBorder="1" applyAlignment="1">
      <alignment horizontal="center"/>
    </xf>
    <xf numFmtId="0" fontId="4" fillId="0" borderId="10" xfId="0" applyFont="1" applyBorder="1" applyAlignment="1">
      <alignment horizontal="centerContinuous"/>
    </xf>
    <xf numFmtId="0" fontId="4" fillId="0" borderId="31" xfId="0" applyFont="1" applyBorder="1" applyAlignment="1"/>
    <xf numFmtId="0" fontId="4" fillId="0" borderId="31" xfId="0" applyFont="1" applyBorder="1" applyAlignment="1">
      <alignment horizontal="centerContinuous"/>
    </xf>
    <xf numFmtId="0" fontId="4" fillId="0" borderId="10" xfId="0" applyFont="1" applyBorder="1" applyAlignment="1">
      <alignment horizontal="center"/>
    </xf>
    <xf numFmtId="0" fontId="4" fillId="0" borderId="32" xfId="0" applyFont="1" applyBorder="1" applyAlignment="1">
      <alignment horizontal="center"/>
    </xf>
    <xf numFmtId="0" fontId="4" fillId="0" borderId="68" xfId="0" applyFont="1" applyBorder="1" applyAlignment="1">
      <alignment horizontal="center"/>
    </xf>
    <xf numFmtId="0" fontId="7" fillId="0" borderId="99" xfId="0" applyFont="1" applyBorder="1" applyAlignment="1">
      <alignment horizontal="center"/>
    </xf>
    <xf numFmtId="0" fontId="4" fillId="0" borderId="183" xfId="0" quotePrefix="1" applyFont="1" applyBorder="1"/>
    <xf numFmtId="0" fontId="4" fillId="0" borderId="93" xfId="0" applyFont="1" applyBorder="1"/>
    <xf numFmtId="0" fontId="4" fillId="0" borderId="183" xfId="0" applyFont="1" applyBorder="1"/>
    <xf numFmtId="0" fontId="4" fillId="0" borderId="100" xfId="0" applyFont="1" applyBorder="1"/>
    <xf numFmtId="184" fontId="4" fillId="0" borderId="183" xfId="0" applyNumberFormat="1" applyFont="1" applyBorder="1" applyAlignment="1">
      <alignment horizontal="center"/>
    </xf>
    <xf numFmtId="184" fontId="4" fillId="0" borderId="174" xfId="0" quotePrefix="1" applyNumberFormat="1" applyFont="1" applyBorder="1" applyAlignment="1">
      <alignment horizontal="center"/>
    </xf>
    <xf numFmtId="184" fontId="4" fillId="0" borderId="93" xfId="0" applyNumberFormat="1" applyFont="1" applyBorder="1" applyAlignment="1">
      <alignment horizontal="center"/>
    </xf>
    <xf numFmtId="184" fontId="4" fillId="0" borderId="174" xfId="0" applyNumberFormat="1" applyFont="1" applyBorder="1" applyAlignment="1">
      <alignment horizontal="center"/>
    </xf>
    <xf numFmtId="0" fontId="4" fillId="0" borderId="184" xfId="0" quotePrefix="1" applyFont="1" applyBorder="1" applyAlignment="1">
      <alignment horizontal="center"/>
    </xf>
    <xf numFmtId="0" fontId="7" fillId="0" borderId="36" xfId="0" applyFont="1" applyBorder="1" applyAlignment="1">
      <alignment horizontal="center"/>
    </xf>
    <xf numFmtId="0" fontId="4" fillId="0" borderId="31" xfId="0" quotePrefix="1" applyFont="1" applyBorder="1"/>
    <xf numFmtId="0" fontId="4" fillId="0" borderId="49" xfId="0" quotePrefix="1" applyFont="1" applyBorder="1" applyAlignment="1">
      <alignment horizontal="center"/>
    </xf>
    <xf numFmtId="0" fontId="4" fillId="0" borderId="31" xfId="0" applyFont="1" applyBorder="1"/>
    <xf numFmtId="0" fontId="4" fillId="0" borderId="49" xfId="0" applyFont="1" applyBorder="1"/>
    <xf numFmtId="184" fontId="4" fillId="0" borderId="31" xfId="0" applyNumberFormat="1" applyFont="1" applyBorder="1" applyAlignment="1">
      <alignment horizontal="center"/>
    </xf>
    <xf numFmtId="184" fontId="4" fillId="0" borderId="31" xfId="0" quotePrefix="1" applyNumberFormat="1" applyFont="1" applyBorder="1" applyAlignment="1">
      <alignment horizontal="center"/>
    </xf>
    <xf numFmtId="184" fontId="4" fillId="0" borderId="32" xfId="0" applyNumberFormat="1" applyFont="1" applyBorder="1" applyAlignment="1">
      <alignment horizontal="center"/>
    </xf>
    <xf numFmtId="0" fontId="4" fillId="0" borderId="68" xfId="0" quotePrefix="1" applyFont="1" applyBorder="1" applyAlignment="1">
      <alignment horizontal="center"/>
    </xf>
    <xf numFmtId="0" fontId="4" fillId="0" borderId="33" xfId="0" applyFont="1" applyBorder="1"/>
    <xf numFmtId="0" fontId="4" fillId="0" borderId="0" xfId="0" quotePrefix="1" applyFont="1" applyBorder="1"/>
    <xf numFmtId="0" fontId="7" fillId="0" borderId="185" xfId="0" applyFont="1" applyBorder="1" applyAlignment="1">
      <alignment horizontal="center"/>
    </xf>
    <xf numFmtId="184" fontId="7" fillId="0" borderId="186" xfId="0" applyNumberFormat="1" applyFont="1" applyBorder="1" applyAlignment="1">
      <alignment horizontal="center"/>
    </xf>
    <xf numFmtId="0" fontId="4" fillId="0" borderId="0" xfId="0" quotePrefix="1" applyFont="1" applyBorder="1" applyAlignment="1">
      <alignment horizontal="center"/>
    </xf>
    <xf numFmtId="0" fontId="7" fillId="0" borderId="187" xfId="0" applyFont="1" applyBorder="1"/>
    <xf numFmtId="0" fontId="4" fillId="0" borderId="179" xfId="0" quotePrefix="1" applyFont="1" applyBorder="1" applyAlignment="1">
      <alignment horizontal="center"/>
    </xf>
    <xf numFmtId="0" fontId="4" fillId="0" borderId="188" xfId="0" applyFont="1" applyBorder="1" applyAlignment="1">
      <alignment horizontal="center"/>
    </xf>
    <xf numFmtId="0" fontId="7" fillId="0" borderId="147" xfId="0" applyFont="1" applyBorder="1" applyAlignment="1">
      <alignment horizontal="center"/>
    </xf>
    <xf numFmtId="0" fontId="7" fillId="0" borderId="16" xfId="0" applyFont="1" applyBorder="1" applyAlignment="1">
      <alignment horizontal="center"/>
    </xf>
    <xf numFmtId="0" fontId="4" fillId="0" borderId="6" xfId="0" applyFont="1" applyBorder="1"/>
    <xf numFmtId="0" fontId="4" fillId="0" borderId="7" xfId="0" quotePrefix="1" applyFont="1" applyBorder="1"/>
    <xf numFmtId="0" fontId="4" fillId="0" borderId="7" xfId="0" applyFont="1" applyBorder="1" applyAlignment="1">
      <alignment horizontal="center"/>
    </xf>
    <xf numFmtId="0" fontId="4" fillId="0" borderId="7" xfId="0" quotePrefix="1" applyFont="1" applyBorder="1" applyAlignment="1">
      <alignment horizontal="center"/>
    </xf>
    <xf numFmtId="0" fontId="7" fillId="0" borderId="189" xfId="0" applyFont="1" applyBorder="1"/>
    <xf numFmtId="0" fontId="7" fillId="0" borderId="157" xfId="0" applyFont="1" applyBorder="1" applyAlignment="1">
      <alignment horizontal="center"/>
    </xf>
    <xf numFmtId="184" fontId="7" fillId="0" borderId="22" xfId="0" quotePrefix="1" applyNumberFormat="1" applyFont="1" applyBorder="1" applyAlignment="1">
      <alignment horizontal="center"/>
    </xf>
    <xf numFmtId="0" fontId="4" fillId="0" borderId="5" xfId="0" quotePrefix="1" applyFont="1" applyBorder="1" applyAlignment="1">
      <alignment horizontal="center"/>
    </xf>
    <xf numFmtId="0" fontId="4" fillId="0" borderId="16" xfId="0" quotePrefix="1" applyFont="1" applyBorder="1" applyAlignment="1">
      <alignment horizontal="center"/>
    </xf>
    <xf numFmtId="0" fontId="4" fillId="0" borderId="23" xfId="0" applyFont="1" applyBorder="1"/>
    <xf numFmtId="0" fontId="4" fillId="0" borderId="190" xfId="0" applyFont="1" applyBorder="1"/>
    <xf numFmtId="0" fontId="7" fillId="0" borderId="191" xfId="0" applyFont="1" applyBorder="1" applyAlignment="1">
      <alignment horizontal="center"/>
    </xf>
    <xf numFmtId="0" fontId="4" fillId="0" borderId="37" xfId="0" applyFont="1" applyBorder="1"/>
    <xf numFmtId="0" fontId="7" fillId="0" borderId="36" xfId="0" applyFont="1" applyBorder="1" applyAlignment="1">
      <alignment horizontal="centerContinuous"/>
    </xf>
    <xf numFmtId="0" fontId="7" fillId="0" borderId="31" xfId="0" applyFont="1" applyBorder="1" applyAlignment="1">
      <alignment horizontal="centerContinuous"/>
    </xf>
    <xf numFmtId="0" fontId="7" fillId="0" borderId="190" xfId="0" applyFont="1" applyBorder="1"/>
    <xf numFmtId="0" fontId="7" fillId="0" borderId="35" xfId="0" applyFont="1" applyBorder="1"/>
    <xf numFmtId="0" fontId="7" fillId="0" borderId="192" xfId="0" applyFont="1" applyBorder="1" applyAlignment="1">
      <alignment horizontal="center"/>
    </xf>
    <xf numFmtId="0" fontId="7" fillId="0" borderId="13" xfId="0" applyFont="1" applyBorder="1" applyAlignment="1"/>
    <xf numFmtId="0" fontId="7" fillId="0" borderId="5" xfId="0" applyFont="1" applyBorder="1" applyAlignment="1">
      <alignment horizontal="center"/>
    </xf>
    <xf numFmtId="0" fontId="7" fillId="0" borderId="31" xfId="0" applyFont="1" applyBorder="1" applyAlignment="1">
      <alignment horizontal="center"/>
    </xf>
    <xf numFmtId="0" fontId="7" fillId="0" borderId="193" xfId="0" applyFont="1" applyBorder="1" applyAlignment="1">
      <alignment horizontal="center"/>
    </xf>
    <xf numFmtId="0" fontId="7" fillId="0" borderId="32" xfId="0" applyFont="1" applyBorder="1" applyAlignment="1">
      <alignment horizontal="center"/>
    </xf>
    <xf numFmtId="0" fontId="7" fillId="0" borderId="73" xfId="0" applyFont="1" applyBorder="1" applyAlignment="1">
      <alignment horizontal="center"/>
    </xf>
    <xf numFmtId="0" fontId="4" fillId="0" borderId="194" xfId="0" quotePrefix="1" applyFont="1" applyBorder="1" applyAlignment="1">
      <alignment horizontal="center"/>
    </xf>
    <xf numFmtId="0" fontId="4" fillId="0" borderId="195" xfId="0" quotePrefix="1" applyFont="1" applyBorder="1"/>
    <xf numFmtId="0" fontId="4" fillId="0" borderId="195" xfId="0" applyFont="1" applyBorder="1" applyAlignment="1">
      <alignment horizontal="center"/>
    </xf>
    <xf numFmtId="0" fontId="4" fillId="0" borderId="83" xfId="0" quotePrefix="1" applyFont="1" applyBorder="1" applyAlignment="1">
      <alignment horizontal="center"/>
    </xf>
    <xf numFmtId="0" fontId="4" fillId="0" borderId="196" xfId="0" applyFont="1" applyBorder="1"/>
    <xf numFmtId="0" fontId="4" fillId="0" borderId="83" xfId="0" applyFont="1" applyBorder="1"/>
    <xf numFmtId="0" fontId="4" fillId="0" borderId="195" xfId="0" quotePrefix="1" applyFont="1" applyBorder="1" applyAlignment="1">
      <alignment horizontal="center"/>
    </xf>
    <xf numFmtId="2" fontId="4" fillId="0" borderId="197" xfId="0" applyNumberFormat="1" applyFont="1" applyBorder="1" applyAlignment="1">
      <alignment horizontal="center"/>
    </xf>
    <xf numFmtId="0" fontId="4" fillId="0" borderId="82" xfId="0" applyFont="1" applyBorder="1" applyAlignment="1">
      <alignment horizontal="center"/>
    </xf>
    <xf numFmtId="184" fontId="4" fillId="0" borderId="173" xfId="0" quotePrefix="1" applyNumberFormat="1" applyFont="1" applyBorder="1" applyAlignment="1">
      <alignment horizontal="center"/>
    </xf>
    <xf numFmtId="0" fontId="4" fillId="0" borderId="36" xfId="0" quotePrefix="1" applyFont="1" applyBorder="1" applyAlignment="1">
      <alignment horizontal="center"/>
    </xf>
    <xf numFmtId="0" fontId="4" fillId="0" borderId="31" xfId="0" quotePrefix="1" applyFont="1" applyBorder="1" applyAlignment="1">
      <alignment horizontal="center"/>
    </xf>
    <xf numFmtId="0" fontId="4" fillId="0" borderId="49" xfId="0" applyFont="1" applyBorder="1" applyAlignment="1">
      <alignment horizontal="right"/>
    </xf>
    <xf numFmtId="0" fontId="4" fillId="0" borderId="31" xfId="0" quotePrefix="1" applyFont="1" applyBorder="1" applyAlignment="1"/>
    <xf numFmtId="2" fontId="4" fillId="0" borderId="198" xfId="0" applyNumberFormat="1" applyFont="1" applyBorder="1" applyAlignment="1">
      <alignment horizontal="center"/>
    </xf>
    <xf numFmtId="184" fontId="4" fillId="0" borderId="68" xfId="0" applyNumberFormat="1" applyFont="1" applyBorder="1" applyAlignment="1">
      <alignment horizontal="center"/>
    </xf>
    <xf numFmtId="0" fontId="4" fillId="6" borderId="70" xfId="0" applyFont="1" applyFill="1" applyBorder="1"/>
    <xf numFmtId="0" fontId="4" fillId="6" borderId="1" xfId="0" applyFont="1" applyFill="1" applyBorder="1"/>
    <xf numFmtId="0" fontId="7" fillId="6" borderId="1" xfId="0" applyFont="1" applyFill="1" applyBorder="1"/>
    <xf numFmtId="0" fontId="7" fillId="0" borderId="199" xfId="0" applyFont="1" applyBorder="1" applyAlignment="1">
      <alignment horizontal="center"/>
    </xf>
    <xf numFmtId="2" fontId="7" fillId="0" borderId="200" xfId="0" applyNumberFormat="1" applyFont="1" applyBorder="1" applyAlignment="1">
      <alignment horizontal="center"/>
    </xf>
    <xf numFmtId="0" fontId="7" fillId="0" borderId="57" xfId="0" applyFont="1" applyBorder="1" applyAlignment="1">
      <alignment horizontal="center"/>
    </xf>
    <xf numFmtId="184" fontId="7" fillId="0" borderId="114" xfId="0" applyNumberFormat="1" applyFont="1" applyBorder="1" applyAlignment="1">
      <alignment horizontal="center"/>
    </xf>
    <xf numFmtId="0" fontId="4" fillId="0" borderId="39" xfId="0" applyFont="1" applyBorder="1"/>
    <xf numFmtId="0" fontId="7" fillId="0" borderId="15" xfId="0" applyFont="1" applyFill="1" applyBorder="1"/>
    <xf numFmtId="0" fontId="4" fillId="0" borderId="16" xfId="0" applyFont="1" applyBorder="1"/>
    <xf numFmtId="0" fontId="4" fillId="0" borderId="49" xfId="0" applyFont="1" applyBorder="1" applyAlignment="1">
      <alignment horizontal="centerContinuous"/>
    </xf>
    <xf numFmtId="0" fontId="4" fillId="0" borderId="16" xfId="0" applyFont="1" applyBorder="1" applyAlignment="1"/>
    <xf numFmtId="0" fontId="7" fillId="0" borderId="31" xfId="0" applyFont="1" applyFill="1" applyBorder="1" applyAlignment="1"/>
    <xf numFmtId="0" fontId="4" fillId="0" borderId="49" xfId="0" applyFont="1" applyFill="1" applyBorder="1"/>
    <xf numFmtId="0" fontId="7" fillId="0" borderId="10" xfId="0" applyFont="1" applyBorder="1" applyAlignment="1">
      <alignment horizontal="centerContinuous"/>
    </xf>
    <xf numFmtId="0" fontId="7" fillId="0" borderId="31" xfId="0" applyFont="1" applyBorder="1"/>
    <xf numFmtId="0" fontId="7" fillId="0" borderId="10" xfId="0" applyFont="1" applyBorder="1"/>
    <xf numFmtId="0" fontId="7" fillId="0" borderId="10" xfId="0" applyFont="1" applyBorder="1" applyAlignment="1">
      <alignment horizontal="center"/>
    </xf>
    <xf numFmtId="0" fontId="4" fillId="0" borderId="73" xfId="0" applyFont="1" applyBorder="1" applyAlignment="1"/>
    <xf numFmtId="1" fontId="4" fillId="0" borderId="99" xfId="0" applyNumberFormat="1" applyFont="1" applyFill="1" applyBorder="1" applyAlignment="1">
      <alignment horizontal="center"/>
    </xf>
    <xf numFmtId="0" fontId="4" fillId="6" borderId="183" xfId="0" applyFont="1" applyFill="1" applyBorder="1" applyAlignment="1">
      <alignment horizontal="centerContinuous"/>
    </xf>
    <xf numFmtId="0" fontId="4" fillId="6" borderId="100" xfId="0" applyFont="1" applyFill="1" applyBorder="1" applyAlignment="1">
      <alignment horizontal="centerContinuous"/>
    </xf>
    <xf numFmtId="170" fontId="4" fillId="0" borderId="183" xfId="0" applyNumberFormat="1" applyFont="1" applyBorder="1"/>
    <xf numFmtId="0" fontId="4" fillId="0" borderId="93" xfId="0" quotePrefix="1" applyFont="1" applyBorder="1"/>
    <xf numFmtId="4" fontId="4" fillId="0" borderId="183" xfId="0" applyNumberFormat="1" applyFont="1" applyBorder="1"/>
    <xf numFmtId="0" fontId="7" fillId="0" borderId="26" xfId="0" applyFont="1" applyBorder="1" applyAlignment="1">
      <alignment horizontal="center"/>
    </xf>
    <xf numFmtId="0" fontId="4" fillId="0" borderId="97" xfId="0" applyFont="1" applyBorder="1" applyAlignment="1">
      <alignment horizontal="center"/>
    </xf>
    <xf numFmtId="0" fontId="4" fillId="0" borderId="195" xfId="0" applyFont="1" applyFill="1" applyBorder="1" applyAlignment="1"/>
    <xf numFmtId="0" fontId="4" fillId="0" borderId="83" xfId="0" applyFont="1" applyFill="1" applyBorder="1" applyAlignment="1">
      <alignment horizontal="center"/>
    </xf>
    <xf numFmtId="170" fontId="4" fillId="0" borderId="82" xfId="0" applyNumberFormat="1" applyFont="1" applyBorder="1"/>
    <xf numFmtId="0" fontId="4" fillId="0" borderId="82" xfId="0" quotePrefix="1" applyFont="1" applyBorder="1"/>
    <xf numFmtId="4" fontId="4" fillId="0" borderId="195" xfId="0" applyNumberFormat="1" applyFont="1" applyBorder="1"/>
    <xf numFmtId="0" fontId="7" fillId="0" borderId="68" xfId="0" applyFont="1" applyBorder="1" applyAlignment="1">
      <alignment horizontal="center"/>
    </xf>
    <xf numFmtId="0" fontId="4" fillId="6" borderId="90" xfId="0" applyFont="1" applyFill="1" applyBorder="1"/>
    <xf numFmtId="184" fontId="4" fillId="0" borderId="201" xfId="0" applyNumberFormat="1" applyFont="1" applyBorder="1"/>
    <xf numFmtId="0" fontId="4" fillId="0" borderId="79" xfId="0" applyFont="1" applyBorder="1"/>
    <xf numFmtId="170" fontId="4" fillId="0" borderId="76" xfId="0" applyNumberFormat="1" applyFont="1" applyBorder="1"/>
    <xf numFmtId="0" fontId="4" fillId="0" borderId="76" xfId="0" quotePrefix="1" applyFont="1" applyBorder="1"/>
    <xf numFmtId="4" fontId="4" fillId="0" borderId="201" xfId="0" applyNumberFormat="1" applyFont="1" applyBorder="1"/>
    <xf numFmtId="184" fontId="7" fillId="0" borderId="48" xfId="0" applyNumberFormat="1" applyFont="1" applyBorder="1"/>
    <xf numFmtId="1" fontId="4" fillId="0" borderId="26" xfId="0" applyNumberFormat="1" applyFont="1" applyBorder="1"/>
    <xf numFmtId="184" fontId="4" fillId="0" borderId="48" xfId="0" applyNumberFormat="1" applyFont="1" applyBorder="1"/>
    <xf numFmtId="184" fontId="4" fillId="0" borderId="26" xfId="0" applyNumberFormat="1" applyFont="1" applyBorder="1"/>
    <xf numFmtId="4" fontId="4" fillId="0" borderId="48" xfId="0" applyNumberFormat="1" applyFont="1" applyBorder="1"/>
    <xf numFmtId="170" fontId="4" fillId="0" borderId="107" xfId="0" applyNumberFormat="1" applyFont="1" applyBorder="1" applyAlignment="1"/>
    <xf numFmtId="0" fontId="4" fillId="0" borderId="36" xfId="0" applyFont="1" applyFill="1" applyBorder="1"/>
    <xf numFmtId="184" fontId="4" fillId="0" borderId="31" xfId="0" applyNumberFormat="1" applyFont="1" applyBorder="1" applyAlignment="1">
      <alignment horizontal="right"/>
    </xf>
    <xf numFmtId="170" fontId="4" fillId="0" borderId="31" xfId="0" applyNumberFormat="1" applyFont="1" applyBorder="1"/>
    <xf numFmtId="0" fontId="4" fillId="0" borderId="10" xfId="0" quotePrefix="1" applyFont="1" applyBorder="1"/>
    <xf numFmtId="4" fontId="4" fillId="0" borderId="31" xfId="0" applyNumberFormat="1" applyFont="1" applyBorder="1"/>
    <xf numFmtId="1" fontId="4" fillId="0" borderId="32" xfId="0" applyNumberFormat="1" applyFont="1" applyBorder="1" applyAlignment="1">
      <alignment horizontal="center"/>
    </xf>
    <xf numFmtId="4" fontId="4" fillId="0" borderId="31" xfId="0" applyNumberFormat="1" applyFont="1" applyBorder="1" applyAlignment="1">
      <alignment horizontal="center"/>
    </xf>
    <xf numFmtId="4" fontId="4" fillId="0" borderId="68" xfId="0" applyNumberFormat="1" applyFont="1" applyBorder="1" applyAlignment="1">
      <alignment horizontal="center"/>
    </xf>
    <xf numFmtId="0" fontId="4" fillId="6" borderId="6" xfId="0" applyFont="1" applyFill="1" applyBorder="1"/>
    <xf numFmtId="0" fontId="4" fillId="6" borderId="7" xfId="0" applyFont="1" applyFill="1" applyBorder="1"/>
    <xf numFmtId="0" fontId="7" fillId="0" borderId="161" xfId="0" applyFont="1" applyBorder="1"/>
    <xf numFmtId="0" fontId="4" fillId="0" borderId="1" xfId="0" applyFont="1" applyBorder="1"/>
    <xf numFmtId="4" fontId="7" fillId="0" borderId="161" xfId="0" applyNumberFormat="1" applyFont="1" applyBorder="1"/>
    <xf numFmtId="0" fontId="4" fillId="0" borderId="202" xfId="0" applyFont="1" applyBorder="1"/>
    <xf numFmtId="0" fontId="4" fillId="6" borderId="161" xfId="0" applyFont="1" applyFill="1" applyBorder="1"/>
    <xf numFmtId="4" fontId="7" fillId="0" borderId="125" xfId="0" applyNumberFormat="1" applyFont="1" applyBorder="1" applyAlignment="1">
      <alignment horizontal="center"/>
    </xf>
    <xf numFmtId="170" fontId="4" fillId="0" borderId="0" xfId="0" applyNumberFormat="1" applyFont="1" applyBorder="1"/>
    <xf numFmtId="0" fontId="7" fillId="0" borderId="33" xfId="0" applyFont="1" applyBorder="1" applyAlignment="1">
      <alignment horizontal="center"/>
    </xf>
    <xf numFmtId="0" fontId="7" fillId="0" borderId="48" xfId="0" applyFont="1" applyBorder="1"/>
    <xf numFmtId="0" fontId="7" fillId="0" borderId="48" xfId="0" applyFont="1" applyBorder="1" applyAlignment="1"/>
    <xf numFmtId="0" fontId="4" fillId="0" borderId="14" xfId="0" applyFont="1" applyBorder="1"/>
    <xf numFmtId="0" fontId="7" fillId="0" borderId="48" xfId="0" applyFont="1" applyBorder="1" applyAlignment="1">
      <alignment horizontal="center"/>
    </xf>
    <xf numFmtId="0" fontId="7" fillId="0" borderId="13" xfId="0" applyFont="1" applyBorder="1" applyAlignment="1">
      <alignment horizontal="centerContinuous"/>
    </xf>
    <xf numFmtId="0" fontId="7" fillId="0" borderId="107" xfId="0" applyFont="1" applyBorder="1" applyAlignment="1">
      <alignment horizontal="center"/>
    </xf>
    <xf numFmtId="0" fontId="4" fillId="0" borderId="24" xfId="0" applyFont="1" applyBorder="1"/>
    <xf numFmtId="1" fontId="4" fillId="0" borderId="48" xfId="0" applyNumberFormat="1" applyFont="1" applyBorder="1"/>
    <xf numFmtId="0" fontId="7" fillId="0" borderId="26" xfId="0" applyFont="1" applyBorder="1" applyAlignment="1"/>
    <xf numFmtId="0" fontId="4" fillId="0" borderId="26" xfId="0" applyFont="1" applyBorder="1"/>
    <xf numFmtId="4" fontId="4" fillId="0" borderId="107" xfId="0" applyNumberFormat="1" applyFont="1" applyBorder="1"/>
    <xf numFmtId="0" fontId="4" fillId="0" borderId="97" xfId="0" applyFont="1" applyBorder="1"/>
    <xf numFmtId="0" fontId="4" fillId="0" borderId="195" xfId="0" applyFont="1" applyBorder="1"/>
    <xf numFmtId="1" fontId="4" fillId="0" borderId="195" xfId="0" applyNumberFormat="1" applyFont="1" applyBorder="1"/>
    <xf numFmtId="0" fontId="4" fillId="0" borderId="176" xfId="0" applyFont="1" applyBorder="1" applyAlignment="1">
      <alignment horizontal="right"/>
    </xf>
    <xf numFmtId="9" fontId="4" fillId="0" borderId="176" xfId="0" applyNumberFormat="1" applyFont="1" applyBorder="1" applyAlignment="1">
      <alignment horizontal="center"/>
    </xf>
    <xf numFmtId="170" fontId="4" fillId="0" borderId="195" xfId="0" applyNumberFormat="1" applyFont="1" applyBorder="1"/>
    <xf numFmtId="4" fontId="4" fillId="0" borderId="173" xfId="0" applyNumberFormat="1" applyFont="1" applyBorder="1" applyAlignment="1"/>
    <xf numFmtId="0" fontId="4" fillId="0" borderId="36" xfId="0" applyFont="1" applyBorder="1"/>
    <xf numFmtId="1" fontId="4" fillId="0" borderId="31" xfId="0" applyNumberFormat="1" applyFont="1" applyBorder="1"/>
    <xf numFmtId="0" fontId="4" fillId="0" borderId="52" xfId="0" applyFont="1" applyBorder="1" applyAlignment="1">
      <alignment horizontal="right"/>
    </xf>
    <xf numFmtId="2" fontId="4" fillId="0" borderId="13" xfId="0" applyNumberFormat="1" applyFont="1" applyBorder="1"/>
    <xf numFmtId="4" fontId="4" fillId="0" borderId="112" xfId="0" applyNumberFormat="1" applyFont="1" applyBorder="1" applyAlignment="1"/>
    <xf numFmtId="184" fontId="4" fillId="6" borderId="7" xfId="0" applyNumberFormat="1" applyFont="1" applyFill="1" applyBorder="1"/>
    <xf numFmtId="0" fontId="4" fillId="6" borderId="7" xfId="0" applyFont="1" applyFill="1" applyBorder="1" applyAlignment="1">
      <alignment horizontal="center"/>
    </xf>
    <xf numFmtId="4" fontId="7" fillId="0" borderId="125" xfId="0" applyNumberFormat="1" applyFont="1" applyBorder="1" applyAlignment="1"/>
    <xf numFmtId="185" fontId="7" fillId="0" borderId="6" xfId="0" applyNumberFormat="1" applyFont="1" applyBorder="1"/>
    <xf numFmtId="185" fontId="98" fillId="0" borderId="7" xfId="0" applyNumberFormat="1" applyFont="1" applyBorder="1"/>
    <xf numFmtId="185" fontId="4" fillId="0" borderId="7" xfId="0" applyNumberFormat="1" applyFont="1" applyBorder="1"/>
    <xf numFmtId="185" fontId="7" fillId="0" borderId="72" xfId="0" applyNumberFormat="1" applyFont="1" applyBorder="1" applyAlignment="1">
      <alignment horizontal="centerContinuous"/>
    </xf>
    <xf numFmtId="185" fontId="7" fillId="0" borderId="67" xfId="0" applyNumberFormat="1" applyFont="1" applyBorder="1" applyAlignment="1">
      <alignment horizontal="centerContinuous"/>
    </xf>
    <xf numFmtId="185" fontId="4" fillId="0" borderId="67" xfId="0" applyNumberFormat="1" applyFont="1" applyBorder="1"/>
    <xf numFmtId="185" fontId="7" fillId="0" borderId="67" xfId="0" applyNumberFormat="1" applyFont="1" applyBorder="1"/>
    <xf numFmtId="185" fontId="4" fillId="0" borderId="203" xfId="0" applyNumberFormat="1" applyFont="1" applyBorder="1"/>
    <xf numFmtId="0" fontId="4" fillId="0" borderId="110" xfId="0" applyFont="1" applyBorder="1"/>
    <xf numFmtId="185" fontId="7" fillId="0" borderId="120" xfId="0" applyNumberFormat="1" applyFont="1" applyBorder="1" applyAlignment="1">
      <alignment horizontal="center"/>
    </xf>
    <xf numFmtId="185" fontId="4" fillId="0" borderId="36" xfId="0" applyNumberFormat="1" applyFont="1" applyBorder="1"/>
    <xf numFmtId="185" fontId="4" fillId="0" borderId="10" xfId="0" applyNumberFormat="1" applyFont="1" applyBorder="1"/>
    <xf numFmtId="185" fontId="4" fillId="0" borderId="31" xfId="0" applyNumberFormat="1" applyFont="1" applyBorder="1"/>
    <xf numFmtId="185" fontId="4" fillId="0" borderId="49" xfId="0" applyNumberFormat="1" applyFont="1" applyBorder="1"/>
    <xf numFmtId="185" fontId="4" fillId="0" borderId="204" xfId="0" applyNumberFormat="1" applyFont="1" applyBorder="1"/>
    <xf numFmtId="185" fontId="4" fillId="0" borderId="205" xfId="0" applyNumberFormat="1" applyFont="1" applyBorder="1"/>
    <xf numFmtId="185" fontId="4" fillId="0" borderId="206" xfId="0" applyNumberFormat="1" applyFont="1" applyBorder="1"/>
    <xf numFmtId="0" fontId="4" fillId="0" borderId="205" xfId="0" applyFont="1" applyBorder="1"/>
    <xf numFmtId="0" fontId="4" fillId="0" borderId="206" xfId="0" applyFont="1" applyBorder="1"/>
    <xf numFmtId="185" fontId="4" fillId="0" borderId="68" xfId="0" applyNumberFormat="1" applyFont="1" applyBorder="1"/>
    <xf numFmtId="185" fontId="4" fillId="0" borderId="6" xfId="0" quotePrefix="1" applyNumberFormat="1" applyFont="1" applyBorder="1"/>
    <xf numFmtId="185" fontId="4" fillId="0" borderId="7" xfId="0" quotePrefix="1" applyNumberFormat="1" applyFont="1" applyBorder="1"/>
    <xf numFmtId="185" fontId="4" fillId="0" borderId="169" xfId="0" applyNumberFormat="1" applyFont="1" applyBorder="1"/>
    <xf numFmtId="185" fontId="4" fillId="0" borderId="47" xfId="0" applyNumberFormat="1" applyFont="1" applyBorder="1"/>
    <xf numFmtId="185" fontId="4" fillId="0" borderId="161" xfId="0" applyNumberFormat="1" applyFont="1" applyBorder="1"/>
    <xf numFmtId="170" fontId="4" fillId="0" borderId="155" xfId="0" applyNumberFormat="1" applyFont="1" applyBorder="1" applyAlignment="1">
      <alignment horizontal="center"/>
    </xf>
    <xf numFmtId="0" fontId="7" fillId="0" borderId="36" xfId="0" applyFont="1" applyBorder="1"/>
    <xf numFmtId="0" fontId="7" fillId="0" borderId="21" xfId="0" applyFont="1" applyBorder="1" applyAlignment="1">
      <alignment horizontal="center"/>
    </xf>
    <xf numFmtId="15" fontId="4" fillId="0" borderId="36" xfId="0" applyNumberFormat="1" applyFont="1" applyBorder="1" applyAlignment="1">
      <alignment horizontal="centerContinuous"/>
    </xf>
    <xf numFmtId="170" fontId="7" fillId="0" borderId="68" xfId="0" applyNumberFormat="1" applyFont="1" applyBorder="1" applyAlignment="1">
      <alignment horizontal="center"/>
    </xf>
    <xf numFmtId="0" fontId="7" fillId="0" borderId="23" xfId="0" applyFont="1" applyBorder="1" applyAlignment="1">
      <alignment horizontal="centerContinuous"/>
    </xf>
    <xf numFmtId="0" fontId="4" fillId="0" borderId="15" xfId="0" applyFont="1" applyBorder="1" applyAlignment="1">
      <alignment horizontal="centerContinuous"/>
    </xf>
    <xf numFmtId="0" fontId="100" fillId="0" borderId="34" xfId="0" applyFont="1" applyBorder="1" applyAlignment="1">
      <alignment horizontal="centerContinuous"/>
    </xf>
    <xf numFmtId="0" fontId="100" fillId="0" borderId="10" xfId="0" applyFont="1" applyBorder="1"/>
    <xf numFmtId="0" fontId="4" fillId="0" borderId="195" xfId="0" applyFont="1" applyBorder="1" applyAlignment="1">
      <alignment horizontal="centerContinuous"/>
    </xf>
    <xf numFmtId="0" fontId="4" fillId="0" borderId="82" xfId="0" applyFont="1" applyBorder="1" applyAlignment="1">
      <alignment horizontal="centerContinuous"/>
    </xf>
    <xf numFmtId="0" fontId="7" fillId="0" borderId="174" xfId="0" applyFont="1" applyBorder="1" applyAlignment="1">
      <alignment horizontal="center"/>
    </xf>
    <xf numFmtId="170" fontId="7" fillId="0" borderId="173" xfId="0" applyNumberFormat="1" applyFont="1" applyBorder="1" applyAlignment="1">
      <alignment horizontal="center"/>
    </xf>
    <xf numFmtId="0" fontId="4" fillId="0" borderId="36" xfId="0" applyFont="1" applyBorder="1" applyAlignment="1">
      <alignment horizontal="center"/>
    </xf>
    <xf numFmtId="0" fontId="98" fillId="0" borderId="31" xfId="0" applyFont="1" applyBorder="1" applyAlignment="1"/>
    <xf numFmtId="0" fontId="7" fillId="0" borderId="10" xfId="0" applyFont="1" applyBorder="1" applyAlignment="1"/>
    <xf numFmtId="170" fontId="4" fillId="0" borderId="68" xfId="0" applyNumberFormat="1" applyFont="1" applyBorder="1" applyAlignment="1">
      <alignment horizontal="center"/>
    </xf>
    <xf numFmtId="0" fontId="4" fillId="6" borderId="2" xfId="0" applyFont="1" applyFill="1" applyBorder="1"/>
    <xf numFmtId="0" fontId="4" fillId="6" borderId="0" xfId="0" applyFont="1" applyFill="1" applyBorder="1"/>
    <xf numFmtId="0" fontId="4" fillId="6" borderId="0" xfId="0" applyFont="1" applyFill="1"/>
    <xf numFmtId="0" fontId="7" fillId="0" borderId="35" xfId="0" applyFont="1" applyBorder="1" applyAlignment="1"/>
    <xf numFmtId="170" fontId="7" fillId="0" borderId="40" xfId="0" applyNumberFormat="1" applyFont="1" applyBorder="1" applyAlignment="1">
      <alignment horizontal="center"/>
    </xf>
    <xf numFmtId="0" fontId="7" fillId="6" borderId="7" xfId="0" applyFont="1" applyFill="1" applyBorder="1"/>
    <xf numFmtId="0" fontId="7" fillId="0" borderId="169" xfId="0" applyFont="1" applyBorder="1"/>
    <xf numFmtId="4" fontId="7" fillId="0" borderId="155" xfId="0" applyNumberFormat="1" applyFont="1" applyBorder="1" applyAlignment="1">
      <alignment horizontal="center"/>
    </xf>
    <xf numFmtId="0" fontId="101" fillId="0" borderId="0" xfId="0" applyFont="1" applyAlignment="1">
      <alignment horizontal="left" vertical="center" indent="1"/>
    </xf>
    <xf numFmtId="0" fontId="103" fillId="0" borderId="0" xfId="0" applyFont="1" applyAlignment="1">
      <alignment horizontal="left" vertical="center" indent="1"/>
    </xf>
    <xf numFmtId="0" fontId="104" fillId="0" borderId="0" xfId="0" applyFont="1" applyAlignment="1">
      <alignment horizontal="justify" vertical="center"/>
    </xf>
    <xf numFmtId="0" fontId="99" fillId="0" borderId="0" xfId="0" applyFont="1"/>
    <xf numFmtId="43" fontId="5" fillId="0" borderId="39" xfId="0" applyNumberFormat="1" applyFont="1" applyFill="1" applyBorder="1" applyAlignment="1" applyProtection="1">
      <alignment vertical="center"/>
    </xf>
    <xf numFmtId="0" fontId="9" fillId="0" borderId="39" xfId="0" applyFont="1" applyFill="1" applyBorder="1" applyAlignment="1" applyProtection="1">
      <alignment horizontal="center" vertical="center" wrapText="1"/>
    </xf>
    <xf numFmtId="43" fontId="5" fillId="0" borderId="21" xfId="0" applyNumberFormat="1" applyFont="1" applyFill="1" applyBorder="1" applyAlignment="1" applyProtection="1">
      <alignment vertical="center"/>
    </xf>
    <xf numFmtId="0" fontId="7" fillId="0" borderId="0" xfId="0" applyFont="1" applyBorder="1" applyAlignment="1">
      <alignment horizontal="right" vertical="center"/>
    </xf>
    <xf numFmtId="0" fontId="16" fillId="0" borderId="0" xfId="0" applyFont="1" applyBorder="1" applyAlignment="1">
      <alignment horizontal="right" vertical="center"/>
    </xf>
    <xf numFmtId="0" fontId="18" fillId="0" borderId="15" xfId="0" applyFont="1" applyBorder="1" applyAlignment="1">
      <alignment horizontal="center" vertical="center"/>
    </xf>
    <xf numFmtId="0" fontId="18" fillId="0" borderId="39" xfId="0" applyFont="1" applyBorder="1" applyAlignment="1">
      <alignment horizontal="center" vertical="center"/>
    </xf>
    <xf numFmtId="0" fontId="20" fillId="3" borderId="168" xfId="0" applyFont="1" applyFill="1" applyBorder="1" applyAlignment="1" applyProtection="1">
      <alignment vertical="center"/>
      <protection locked="0"/>
    </xf>
    <xf numFmtId="0" fontId="20" fillId="3" borderId="166" xfId="0" applyFont="1" applyFill="1" applyBorder="1" applyAlignment="1" applyProtection="1">
      <alignment vertical="center"/>
      <protection locked="0"/>
    </xf>
    <xf numFmtId="0" fontId="20" fillId="3" borderId="43" xfId="0" applyFont="1" applyFill="1" applyBorder="1" applyAlignment="1" applyProtection="1">
      <alignment vertical="center"/>
      <protection locked="0"/>
    </xf>
    <xf numFmtId="0" fontId="20" fillId="3" borderId="44" xfId="0" applyFont="1" applyFill="1" applyBorder="1" applyAlignment="1" applyProtection="1">
      <alignment vertical="center"/>
      <protection locked="0"/>
    </xf>
    <xf numFmtId="0" fontId="20" fillId="3" borderId="167" xfId="0" applyFont="1" applyFill="1" applyBorder="1" applyAlignment="1" applyProtection="1">
      <alignment vertical="center"/>
      <protection locked="0"/>
    </xf>
    <xf numFmtId="0" fontId="20" fillId="3" borderId="165" xfId="0" applyFont="1" applyFill="1" applyBorder="1" applyAlignment="1" applyProtection="1">
      <alignment vertical="center"/>
      <protection locked="0"/>
    </xf>
    <xf numFmtId="0" fontId="18" fillId="0" borderId="35" xfId="0" applyFont="1" applyBorder="1" applyAlignment="1">
      <alignment horizontal="center" vertical="center"/>
    </xf>
    <xf numFmtId="0" fontId="7" fillId="0" borderId="174" xfId="0" applyFont="1" applyBorder="1" applyAlignment="1">
      <alignment horizontal="center" vertical="center" wrapText="1"/>
    </xf>
    <xf numFmtId="0" fontId="105" fillId="0" borderId="18" xfId="0" applyFont="1" applyBorder="1" applyAlignment="1">
      <alignment horizontal="left" vertical="center"/>
    </xf>
    <xf numFmtId="0" fontId="18" fillId="0" borderId="19" xfId="0" applyFont="1" applyBorder="1" applyAlignment="1">
      <alignment horizontal="left" vertical="center"/>
    </xf>
    <xf numFmtId="0" fontId="16" fillId="0" borderId="19" xfId="0" applyFont="1" applyBorder="1" applyAlignment="1">
      <alignment horizontal="center" vertical="center"/>
    </xf>
    <xf numFmtId="0" fontId="106" fillId="0" borderId="19" xfId="0" applyFont="1" applyBorder="1" applyAlignment="1">
      <alignment horizontal="center" vertical="center"/>
    </xf>
    <xf numFmtId="0" fontId="0" fillId="0" borderId="4" xfId="0" applyBorder="1"/>
    <xf numFmtId="0" fontId="0" fillId="0" borderId="17" xfId="0" applyBorder="1"/>
    <xf numFmtId="0" fontId="42" fillId="0" borderId="2" xfId="0" applyFont="1" applyBorder="1" applyAlignment="1">
      <alignment vertical="center"/>
    </xf>
    <xf numFmtId="0" fontId="42" fillId="0" borderId="0" xfId="0" applyFont="1" applyBorder="1" applyAlignment="1">
      <alignment vertical="center"/>
    </xf>
    <xf numFmtId="0" fontId="32" fillId="0" borderId="0" xfId="17" applyFont="1" applyBorder="1" applyAlignment="1">
      <alignment vertical="center"/>
    </xf>
    <xf numFmtId="182" fontId="26" fillId="0" borderId="7" xfId="0" applyNumberFormat="1" applyFont="1" applyBorder="1" applyAlignment="1">
      <alignment horizontal="left" vertical="center"/>
    </xf>
    <xf numFmtId="1" fontId="107" fillId="0" borderId="7" xfId="0" applyNumberFormat="1" applyFont="1" applyBorder="1" applyAlignment="1">
      <alignment horizontal="left" vertical="center"/>
    </xf>
    <xf numFmtId="0" fontId="0" fillId="0" borderId="22" xfId="0" applyBorder="1"/>
    <xf numFmtId="0" fontId="18" fillId="0" borderId="4" xfId="0" applyFont="1" applyBorder="1" applyAlignment="1">
      <alignment horizontal="left" vertical="center"/>
    </xf>
    <xf numFmtId="0" fontId="16" fillId="0" borderId="4" xfId="0" applyFont="1" applyBorder="1" applyAlignment="1">
      <alignment horizontal="right" vertical="center"/>
    </xf>
    <xf numFmtId="0" fontId="14" fillId="0" borderId="4" xfId="0" applyFont="1" applyBorder="1" applyAlignment="1">
      <alignment horizontal="left" vertical="center"/>
    </xf>
    <xf numFmtId="0" fontId="18" fillId="0" borderId="0" xfId="0" applyFont="1" applyBorder="1" applyAlignment="1">
      <alignment horizontal="left" vertical="center"/>
    </xf>
    <xf numFmtId="0" fontId="14" fillId="0" borderId="0" xfId="0" applyFont="1" applyBorder="1" applyAlignment="1">
      <alignment horizontal="left" vertical="center"/>
    </xf>
    <xf numFmtId="0" fontId="0" fillId="0" borderId="10" xfId="0" applyBorder="1"/>
    <xf numFmtId="0" fontId="18" fillId="0" borderId="39" xfId="0" applyFont="1" applyBorder="1" applyAlignment="1">
      <alignment horizontal="center" vertical="center" wrapText="1"/>
    </xf>
    <xf numFmtId="0" fontId="18" fillId="0" borderId="21" xfId="0" applyFont="1" applyBorder="1" applyAlignment="1">
      <alignment horizontal="center" vertical="center"/>
    </xf>
    <xf numFmtId="0" fontId="18" fillId="0" borderId="40" xfId="0" applyFont="1" applyBorder="1" applyAlignment="1">
      <alignment horizontal="center" vertical="center" wrapText="1"/>
    </xf>
    <xf numFmtId="15" fontId="20" fillId="3" borderId="14" xfId="0" applyNumberFormat="1" applyFont="1" applyFill="1" applyBorder="1" applyAlignment="1" applyProtection="1">
      <alignment vertical="center"/>
      <protection locked="0"/>
    </xf>
    <xf numFmtId="15" fontId="20" fillId="3" borderId="44" xfId="0" applyNumberFormat="1" applyFont="1" applyFill="1" applyBorder="1" applyAlignment="1" applyProtection="1">
      <alignment vertical="center"/>
      <protection locked="0"/>
    </xf>
    <xf numFmtId="15" fontId="20" fillId="3" borderId="49" xfId="0" applyNumberFormat="1" applyFont="1" applyFill="1" applyBorder="1" applyAlignment="1" applyProtection="1">
      <alignment vertical="center"/>
      <protection locked="0"/>
    </xf>
    <xf numFmtId="0" fontId="7" fillId="0" borderId="70" xfId="0" applyFont="1" applyBorder="1" applyAlignment="1">
      <alignment horizontal="right" vertical="center"/>
    </xf>
    <xf numFmtId="0" fontId="0" fillId="0" borderId="1" xfId="0" applyBorder="1"/>
    <xf numFmtId="0" fontId="7" fillId="0" borderId="9" xfId="0" applyFont="1" applyBorder="1" applyAlignment="1">
      <alignment horizontal="right" vertical="center"/>
    </xf>
    <xf numFmtId="0" fontId="18" fillId="0" borderId="2" xfId="0" applyFont="1" applyBorder="1" applyAlignment="1">
      <alignment horizontal="left" vertical="center"/>
    </xf>
    <xf numFmtId="43" fontId="14" fillId="0" borderId="0" xfId="0" applyNumberFormat="1" applyFont="1" applyBorder="1" applyAlignment="1">
      <alignment vertical="center"/>
    </xf>
    <xf numFmtId="44" fontId="1" fillId="0" borderId="0" xfId="0" applyNumberFormat="1" applyFont="1" applyBorder="1" applyAlignment="1">
      <alignment vertical="center"/>
    </xf>
    <xf numFmtId="0" fontId="0" fillId="0" borderId="207" xfId="0" applyBorder="1"/>
    <xf numFmtId="0" fontId="18" fillId="0" borderId="6" xfId="0" applyFont="1" applyBorder="1" applyAlignment="1">
      <alignment horizontal="left" vertical="center"/>
    </xf>
    <xf numFmtId="43" fontId="14" fillId="0" borderId="7" xfId="0" applyNumberFormat="1" applyFont="1" applyBorder="1" applyAlignment="1">
      <alignment vertical="center"/>
    </xf>
    <xf numFmtId="44" fontId="1" fillId="0" borderId="7" xfId="0" applyNumberFormat="1" applyFont="1" applyBorder="1" applyAlignment="1">
      <alignment vertical="center"/>
    </xf>
    <xf numFmtId="0" fontId="86" fillId="0" borderId="182" xfId="0" applyFont="1" applyBorder="1"/>
    <xf numFmtId="0" fontId="0" fillId="0" borderId="156" xfId="0" applyBorder="1"/>
    <xf numFmtId="0" fontId="0" fillId="0" borderId="154" xfId="0" applyBorder="1"/>
    <xf numFmtId="0" fontId="7" fillId="0" borderId="26" xfId="0" applyFont="1" applyBorder="1" applyAlignment="1">
      <alignment horizontal="center" vertical="center"/>
    </xf>
    <xf numFmtId="0" fontId="1" fillId="11" borderId="208" xfId="0" applyFont="1" applyFill="1" applyBorder="1" applyAlignment="1">
      <alignment wrapText="1"/>
    </xf>
    <xf numFmtId="186" fontId="1" fillId="11" borderId="174" xfId="0" quotePrefix="1" applyNumberFormat="1" applyFont="1" applyFill="1" applyBorder="1"/>
    <xf numFmtId="49" fontId="1" fillId="11" borderId="174" xfId="0" quotePrefix="1" applyNumberFormat="1" applyFont="1" applyFill="1" applyBorder="1"/>
    <xf numFmtId="49" fontId="1" fillId="11" borderId="174" xfId="0" applyNumberFormat="1" applyFont="1" applyFill="1" applyBorder="1"/>
    <xf numFmtId="186" fontId="1" fillId="11" borderId="174" xfId="0" quotePrefix="1" applyNumberFormat="1" applyFont="1" applyFill="1" applyBorder="1" applyAlignment="1">
      <alignment horizontal="center"/>
    </xf>
    <xf numFmtId="49" fontId="1" fillId="11" borderId="174" xfId="0" applyNumberFormat="1" applyFont="1" applyFill="1" applyBorder="1" applyAlignment="1">
      <alignment horizontal="center"/>
    </xf>
    <xf numFmtId="2" fontId="1" fillId="0" borderId="174" xfId="0" applyNumberFormat="1" applyFont="1" applyBorder="1"/>
    <xf numFmtId="0" fontId="0" fillId="11" borderId="209" xfId="0" applyFill="1" applyBorder="1"/>
    <xf numFmtId="186" fontId="1" fillId="11" borderId="175" xfId="0" quotePrefix="1" applyNumberFormat="1" applyFont="1" applyFill="1" applyBorder="1"/>
    <xf numFmtId="49" fontId="1" fillId="11" borderId="175" xfId="0" quotePrefix="1" applyNumberFormat="1" applyFont="1" applyFill="1" applyBorder="1"/>
    <xf numFmtId="49" fontId="1" fillId="11" borderId="175" xfId="0" applyNumberFormat="1" applyFont="1" applyFill="1" applyBorder="1"/>
    <xf numFmtId="49" fontId="1" fillId="11" borderId="175" xfId="0" applyNumberFormat="1" applyFont="1" applyFill="1" applyBorder="1" applyAlignment="1">
      <alignment horizontal="center"/>
    </xf>
    <xf numFmtId="186" fontId="1" fillId="11" borderId="175" xfId="0" quotePrefix="1" applyNumberFormat="1" applyFont="1" applyFill="1" applyBorder="1" applyAlignment="1">
      <alignment horizontal="center"/>
    </xf>
    <xf numFmtId="49" fontId="0" fillId="11" borderId="175" xfId="0" applyNumberFormat="1" applyFill="1" applyBorder="1"/>
    <xf numFmtId="2" fontId="1" fillId="0" borderId="175" xfId="0" applyNumberFormat="1" applyFont="1" applyBorder="1"/>
    <xf numFmtId="49" fontId="7" fillId="11" borderId="175" xfId="0" applyNumberFormat="1" applyFont="1" applyFill="1" applyBorder="1" applyAlignment="1">
      <alignment horizontal="center"/>
    </xf>
    <xf numFmtId="49" fontId="7" fillId="11" borderId="175" xfId="0" applyNumberFormat="1" applyFont="1" applyFill="1" applyBorder="1"/>
    <xf numFmtId="49" fontId="1" fillId="11" borderId="175" xfId="0" quotePrefix="1" applyNumberFormat="1" applyFont="1" applyFill="1" applyBorder="1" applyAlignment="1">
      <alignment horizontal="center"/>
    </xf>
    <xf numFmtId="186" fontId="1" fillId="11" borderId="212" xfId="0" quotePrefix="1" applyNumberFormat="1" applyFont="1" applyFill="1" applyBorder="1"/>
    <xf numFmtId="49" fontId="20" fillId="11" borderId="212" xfId="0" applyNumberFormat="1" applyFont="1" applyFill="1" applyBorder="1" applyAlignment="1" applyProtection="1">
      <alignment vertical="center"/>
      <protection locked="0"/>
    </xf>
    <xf numFmtId="186" fontId="1" fillId="11" borderId="212" xfId="0" quotePrefix="1" applyNumberFormat="1" applyFont="1" applyFill="1" applyBorder="1" applyAlignment="1">
      <alignment horizontal="center"/>
    </xf>
    <xf numFmtId="49" fontId="20" fillId="11" borderId="212" xfId="0" applyNumberFormat="1" applyFont="1" applyFill="1" applyBorder="1" applyAlignment="1" applyProtection="1">
      <alignment vertical="center"/>
    </xf>
    <xf numFmtId="44" fontId="1" fillId="0" borderId="126" xfId="1" applyFont="1" applyFill="1" applyBorder="1" applyAlignment="1">
      <alignment vertical="center"/>
    </xf>
    <xf numFmtId="44" fontId="24" fillId="0" borderId="155" xfId="1" applyFont="1" applyFill="1" applyBorder="1" applyAlignment="1">
      <alignment vertical="center"/>
    </xf>
    <xf numFmtId="0" fontId="14" fillId="0" borderId="19" xfId="0" applyFont="1" applyBorder="1" applyAlignment="1">
      <alignment vertical="center"/>
    </xf>
    <xf numFmtId="0" fontId="0" fillId="0" borderId="19" xfId="0" applyBorder="1"/>
    <xf numFmtId="43" fontId="14" fillId="0" borderId="19" xfId="0" applyNumberFormat="1" applyFont="1" applyBorder="1" applyAlignment="1">
      <alignment vertical="center"/>
    </xf>
    <xf numFmtId="44" fontId="1" fillId="0" borderId="20" xfId="0" applyNumberFormat="1" applyFont="1" applyBorder="1" applyAlignment="1">
      <alignment vertical="center"/>
    </xf>
    <xf numFmtId="44" fontId="1" fillId="0" borderId="5" xfId="0" applyNumberFormat="1" applyFont="1" applyBorder="1" applyAlignment="1">
      <alignment vertical="center"/>
    </xf>
    <xf numFmtId="0" fontId="14" fillId="0" borderId="43" xfId="0" applyFont="1" applyBorder="1" applyAlignment="1">
      <alignment horizontal="right" vertical="center"/>
    </xf>
    <xf numFmtId="0" fontId="14" fillId="0" borderId="43" xfId="0" applyFont="1" applyBorder="1" applyAlignment="1">
      <alignment vertical="center"/>
    </xf>
    <xf numFmtId="43" fontId="14" fillId="0" borderId="43" xfId="0" applyNumberFormat="1" applyFont="1" applyBorder="1" applyAlignment="1">
      <alignment vertical="center"/>
    </xf>
    <xf numFmtId="44" fontId="1" fillId="0" borderId="214" xfId="0" applyNumberFormat="1" applyFont="1" applyBorder="1" applyAlignment="1">
      <alignment vertical="center"/>
    </xf>
    <xf numFmtId="0" fontId="7" fillId="0" borderId="30" xfId="0" applyFont="1" applyBorder="1" applyAlignment="1">
      <alignment horizontal="right" vertical="center"/>
    </xf>
    <xf numFmtId="43" fontId="18" fillId="0" borderId="21" xfId="0" applyNumberFormat="1" applyFont="1" applyBorder="1" applyAlignment="1">
      <alignment horizontal="center" vertical="center" wrapText="1"/>
    </xf>
    <xf numFmtId="183" fontId="20" fillId="3" borderId="14" xfId="0" applyNumberFormat="1" applyFont="1" applyFill="1" applyBorder="1" applyAlignment="1" applyProtection="1">
      <alignment vertical="center"/>
      <protection locked="0"/>
    </xf>
    <xf numFmtId="49" fontId="20" fillId="3" borderId="26" xfId="0" applyNumberFormat="1" applyFont="1" applyFill="1" applyBorder="1" applyAlignment="1" applyProtection="1">
      <alignment vertical="center"/>
      <protection locked="0"/>
    </xf>
    <xf numFmtId="49" fontId="20" fillId="3" borderId="48" xfId="0" applyNumberFormat="1" applyFont="1" applyFill="1" applyBorder="1" applyAlignment="1" applyProtection="1">
      <alignment vertical="center"/>
      <protection locked="0"/>
    </xf>
    <xf numFmtId="49" fontId="20" fillId="3" borderId="34" xfId="0" applyNumberFormat="1" applyFont="1" applyFill="1" applyBorder="1" applyAlignment="1" applyProtection="1">
      <alignment vertical="center"/>
      <protection locked="0"/>
    </xf>
    <xf numFmtId="49" fontId="20" fillId="3" borderId="14" xfId="0" applyNumberFormat="1" applyFont="1" applyFill="1" applyBorder="1" applyAlignment="1" applyProtection="1">
      <alignment vertical="center"/>
      <protection locked="0"/>
    </xf>
    <xf numFmtId="7" fontId="20" fillId="3" borderId="26" xfId="0" applyNumberFormat="1" applyFont="1" applyFill="1" applyBorder="1" applyAlignment="1" applyProtection="1">
      <alignment vertical="center"/>
      <protection locked="0"/>
    </xf>
    <xf numFmtId="3" fontId="20" fillId="3" borderId="26" xfId="0" applyNumberFormat="1" applyFont="1" applyFill="1" applyBorder="1" applyAlignment="1" applyProtection="1">
      <alignment vertical="center"/>
      <protection locked="0"/>
    </xf>
    <xf numFmtId="183" fontId="20" fillId="3" borderId="44" xfId="0" applyNumberFormat="1" applyFont="1" applyFill="1" applyBorder="1" applyAlignment="1" applyProtection="1">
      <alignment vertical="center"/>
      <protection locked="0"/>
    </xf>
    <xf numFmtId="49" fontId="20" fillId="3" borderId="29" xfId="0" applyNumberFormat="1" applyFont="1" applyFill="1" applyBorder="1" applyAlignment="1" applyProtection="1">
      <alignment vertical="center"/>
      <protection locked="0"/>
    </xf>
    <xf numFmtId="49" fontId="20" fillId="3" borderId="28" xfId="0" applyNumberFormat="1" applyFont="1" applyFill="1" applyBorder="1" applyAlignment="1" applyProtection="1">
      <alignment vertical="center"/>
      <protection locked="0"/>
    </xf>
    <xf numFmtId="49" fontId="20" fillId="3" borderId="43" xfId="0" applyNumberFormat="1" applyFont="1" applyFill="1" applyBorder="1" applyAlignment="1" applyProtection="1">
      <alignment vertical="center"/>
      <protection locked="0"/>
    </xf>
    <xf numFmtId="49" fontId="20" fillId="3" borderId="44" xfId="0" applyNumberFormat="1" applyFont="1" applyFill="1" applyBorder="1" applyAlignment="1" applyProtection="1">
      <alignment vertical="center"/>
      <protection locked="0"/>
    </xf>
    <xf numFmtId="7" fontId="20" fillId="3" borderId="29" xfId="0" applyNumberFormat="1" applyFont="1" applyFill="1" applyBorder="1" applyAlignment="1" applyProtection="1">
      <alignment vertical="center"/>
      <protection locked="0"/>
    </xf>
    <xf numFmtId="3" fontId="20" fillId="3" borderId="29" xfId="0" applyNumberFormat="1" applyFont="1" applyFill="1" applyBorder="1" applyAlignment="1" applyProtection="1">
      <alignment vertical="center"/>
      <protection locked="0"/>
    </xf>
    <xf numFmtId="183" fontId="20" fillId="3" borderId="49" xfId="0" applyNumberFormat="1" applyFont="1" applyFill="1" applyBorder="1" applyAlignment="1" applyProtection="1">
      <alignment vertical="center"/>
      <protection locked="0"/>
    </xf>
    <xf numFmtId="49" fontId="20" fillId="3" borderId="32" xfId="0" applyNumberFormat="1" applyFont="1" applyFill="1" applyBorder="1" applyAlignment="1" applyProtection="1">
      <alignment vertical="center"/>
      <protection locked="0"/>
    </xf>
    <xf numFmtId="49" fontId="20" fillId="3" borderId="31" xfId="0" applyNumberFormat="1" applyFont="1" applyFill="1" applyBorder="1" applyAlignment="1" applyProtection="1">
      <alignment vertical="center"/>
      <protection locked="0"/>
    </xf>
    <xf numFmtId="49" fontId="20" fillId="3" borderId="10" xfId="0" applyNumberFormat="1" applyFont="1" applyFill="1" applyBorder="1" applyAlignment="1" applyProtection="1">
      <alignment vertical="center"/>
      <protection locked="0"/>
    </xf>
    <xf numFmtId="49" fontId="20" fillId="3" borderId="49" xfId="0" applyNumberFormat="1" applyFont="1" applyFill="1" applyBorder="1" applyAlignment="1" applyProtection="1">
      <alignment vertical="center"/>
      <protection locked="0"/>
    </xf>
    <xf numFmtId="7" fontId="20" fillId="3" borderId="32" xfId="0" applyNumberFormat="1" applyFont="1" applyFill="1" applyBorder="1" applyAlignment="1" applyProtection="1">
      <alignment vertical="center"/>
      <protection locked="0"/>
    </xf>
    <xf numFmtId="3" fontId="20" fillId="3" borderId="32" xfId="0" applyNumberFormat="1" applyFont="1" applyFill="1" applyBorder="1" applyAlignment="1" applyProtection="1">
      <alignment vertical="center"/>
      <protection locked="0"/>
    </xf>
    <xf numFmtId="0" fontId="18" fillId="0" borderId="2" xfId="0" applyFont="1" applyBorder="1" applyAlignment="1">
      <alignment vertical="center"/>
    </xf>
    <xf numFmtId="44" fontId="1" fillId="0" borderId="4" xfId="0" applyNumberFormat="1" applyFont="1" applyBorder="1" applyAlignment="1">
      <alignment vertical="center"/>
    </xf>
    <xf numFmtId="0" fontId="18" fillId="0" borderId="21" xfId="0" applyFont="1" applyBorder="1" applyAlignment="1">
      <alignment horizontal="centerContinuous" vertical="center"/>
    </xf>
    <xf numFmtId="0" fontId="0" fillId="11" borderId="21" xfId="0" applyFill="1" applyBorder="1"/>
    <xf numFmtId="2" fontId="20" fillId="3" borderId="121" xfId="0" applyNumberFormat="1" applyFont="1" applyFill="1" applyBorder="1" applyAlignment="1" applyProtection="1">
      <alignment vertical="center"/>
      <protection locked="0"/>
    </xf>
    <xf numFmtId="44" fontId="1" fillId="0" borderId="22" xfId="0" applyNumberFormat="1" applyFont="1" applyBorder="1" applyAlignment="1">
      <alignment vertical="center"/>
    </xf>
    <xf numFmtId="0" fontId="18" fillId="0" borderId="35" xfId="0" applyFont="1" applyBorder="1" applyAlignment="1">
      <alignment horizontal="center" vertical="center" wrapText="1"/>
    </xf>
    <xf numFmtId="0" fontId="18" fillId="3" borderId="43" xfId="0" applyFont="1" applyFill="1" applyBorder="1" applyAlignment="1">
      <alignment horizontal="left" vertical="center"/>
    </xf>
    <xf numFmtId="14" fontId="20" fillId="3" borderId="59" xfId="0" applyNumberFormat="1" applyFont="1" applyFill="1" applyBorder="1" applyAlignment="1" applyProtection="1">
      <alignment vertical="center"/>
      <protection locked="0"/>
    </xf>
    <xf numFmtId="0" fontId="20" fillId="3" borderId="215" xfId="0" applyFont="1" applyFill="1" applyBorder="1" applyAlignment="1" applyProtection="1">
      <alignment vertical="center"/>
      <protection locked="0"/>
    </xf>
    <xf numFmtId="44" fontId="7" fillId="0" borderId="0" xfId="1" applyFont="1" applyBorder="1" applyAlignment="1">
      <alignment horizontal="right" vertical="center"/>
    </xf>
    <xf numFmtId="0" fontId="7" fillId="0" borderId="7" xfId="0" applyFont="1" applyFill="1" applyBorder="1" applyAlignment="1">
      <alignment horizontal="right" vertical="center"/>
    </xf>
    <xf numFmtId="0" fontId="1" fillId="0" borderId="0" xfId="0" applyFont="1" applyBorder="1"/>
    <xf numFmtId="0" fontId="0" fillId="0" borderId="0" xfId="0" applyAlignment="1">
      <alignment wrapText="1"/>
    </xf>
    <xf numFmtId="0" fontId="20" fillId="3" borderId="24" xfId="0" applyFont="1" applyFill="1" applyBorder="1" applyAlignment="1" applyProtection="1">
      <alignment horizontal="center" vertical="center"/>
      <protection locked="0"/>
    </xf>
    <xf numFmtId="44" fontId="1" fillId="0" borderId="107" xfId="1" applyFont="1" applyBorder="1" applyAlignment="1">
      <alignment vertical="center"/>
    </xf>
    <xf numFmtId="0" fontId="20" fillId="3" borderId="27" xfId="0" applyFont="1" applyFill="1" applyBorder="1" applyAlignment="1" applyProtection="1">
      <alignment horizontal="center" vertical="center"/>
      <protection locked="0"/>
    </xf>
    <xf numFmtId="44" fontId="1" fillId="0" borderId="123" xfId="1" applyFont="1" applyBorder="1" applyAlignment="1">
      <alignment vertical="center"/>
    </xf>
    <xf numFmtId="0" fontId="20" fillId="3" borderId="30" xfId="0" applyFont="1" applyFill="1" applyBorder="1" applyAlignment="1" applyProtection="1">
      <alignment horizontal="center" vertical="center"/>
      <protection locked="0"/>
    </xf>
    <xf numFmtId="44" fontId="1" fillId="0" borderId="124" xfId="1" applyFont="1" applyBorder="1" applyAlignment="1">
      <alignment vertical="center"/>
    </xf>
    <xf numFmtId="44" fontId="7" fillId="0" borderId="126" xfId="1" applyFont="1" applyBorder="1" applyAlignment="1">
      <alignment vertical="center"/>
    </xf>
    <xf numFmtId="44" fontId="24" fillId="3" borderId="130" xfId="1" applyFont="1" applyFill="1" applyBorder="1" applyAlignment="1">
      <alignment vertical="center"/>
    </xf>
    <xf numFmtId="44" fontId="1" fillId="0" borderId="184" xfId="1" applyFont="1" applyBorder="1" applyAlignment="1">
      <alignment vertical="center"/>
    </xf>
    <xf numFmtId="44" fontId="1" fillId="0" borderId="210" xfId="1" applyFont="1" applyBorder="1" applyAlignment="1">
      <alignment vertical="center"/>
    </xf>
    <xf numFmtId="0" fontId="20" fillId="11" borderId="211" xfId="0" applyFont="1" applyFill="1" applyBorder="1" applyAlignment="1" applyProtection="1">
      <alignment horizontal="center" vertical="center"/>
      <protection locked="0"/>
    </xf>
    <xf numFmtId="44" fontId="1" fillId="0" borderId="213" xfId="1" applyFont="1" applyBorder="1" applyAlignment="1">
      <alignment vertical="center"/>
    </xf>
    <xf numFmtId="44" fontId="7" fillId="0" borderId="155" xfId="1" applyFont="1" applyBorder="1" applyAlignment="1">
      <alignment vertical="center"/>
    </xf>
    <xf numFmtId="44" fontId="24" fillId="3" borderId="120" xfId="1" applyFont="1" applyFill="1" applyBorder="1" applyAlignment="1">
      <alignment vertical="center"/>
    </xf>
    <xf numFmtId="44" fontId="1" fillId="0" borderId="118" xfId="1" applyFont="1" applyBorder="1" applyAlignment="1">
      <alignment vertical="center"/>
    </xf>
    <xf numFmtId="44" fontId="7" fillId="0" borderId="68" xfId="1" applyFont="1" applyBorder="1" applyAlignment="1">
      <alignment vertical="center"/>
    </xf>
    <xf numFmtId="44" fontId="24" fillId="3" borderId="125" xfId="1" applyFont="1" applyFill="1" applyBorder="1" applyAlignment="1">
      <alignment vertical="center"/>
    </xf>
    <xf numFmtId="44" fontId="24" fillId="0" borderId="7" xfId="1" applyFont="1" applyFill="1" applyBorder="1" applyAlignment="1">
      <alignment vertical="center"/>
    </xf>
    <xf numFmtId="44" fontId="20" fillId="3" borderId="107" xfId="1" applyFont="1" applyFill="1" applyBorder="1" applyAlignment="1" applyProtection="1">
      <alignment vertical="center"/>
      <protection locked="0"/>
    </xf>
    <xf numFmtId="44" fontId="20" fillId="3" borderId="123" xfId="1" applyFont="1" applyFill="1" applyBorder="1" applyAlignment="1" applyProtection="1">
      <alignment vertical="center"/>
      <protection locked="0"/>
    </xf>
    <xf numFmtId="44" fontId="20" fillId="3" borderId="124" xfId="1" applyFont="1" applyFill="1" applyBorder="1" applyAlignment="1" applyProtection="1">
      <alignment vertical="center"/>
      <protection locked="0"/>
    </xf>
    <xf numFmtId="44" fontId="6" fillId="0" borderId="162" xfId="1" applyFont="1" applyBorder="1" applyAlignment="1" applyProtection="1">
      <alignment vertical="center"/>
    </xf>
    <xf numFmtId="44" fontId="24" fillId="0" borderId="130" xfId="1" applyFont="1" applyFill="1" applyBorder="1" applyAlignment="1">
      <alignment vertical="center"/>
    </xf>
    <xf numFmtId="0" fontId="105" fillId="0" borderId="18" xfId="0" applyFont="1" applyBorder="1" applyAlignment="1">
      <alignment vertical="center"/>
    </xf>
    <xf numFmtId="0" fontId="1" fillId="0" borderId="10" xfId="0" applyFont="1" applyBorder="1"/>
    <xf numFmtId="0" fontId="1" fillId="0" borderId="13" xfId="0" applyFont="1" applyBorder="1"/>
    <xf numFmtId="9" fontId="1" fillId="0" borderId="0" xfId="0" applyNumberFormat="1" applyFont="1" applyBorder="1" applyAlignment="1">
      <alignment horizontal="center"/>
    </xf>
    <xf numFmtId="170" fontId="1" fillId="0" borderId="0" xfId="0" applyNumberFormat="1" applyFont="1" applyBorder="1" applyAlignment="1">
      <alignment horizontal="left"/>
    </xf>
    <xf numFmtId="0" fontId="69" fillId="0" borderId="9" xfId="0" applyFont="1" applyBorder="1" applyAlignment="1">
      <alignment horizontal="left" vertical="center"/>
    </xf>
    <xf numFmtId="0" fontId="110" fillId="0" borderId="0" xfId="0" applyFont="1" applyAlignment="1">
      <alignment vertical="center" wrapText="1"/>
    </xf>
    <xf numFmtId="0" fontId="22" fillId="2" borderId="22" xfId="0" applyFont="1" applyFill="1" applyBorder="1" applyAlignment="1" applyProtection="1">
      <alignment horizontal="right" vertical="center"/>
    </xf>
    <xf numFmtId="182" fontId="43" fillId="0" borderId="10" xfId="0" applyNumberFormat="1" applyFont="1" applyBorder="1" applyAlignment="1">
      <alignment horizontal="left" vertical="center"/>
    </xf>
    <xf numFmtId="0" fontId="105" fillId="0" borderId="19" xfId="0" applyFont="1" applyBorder="1" applyAlignment="1">
      <alignment horizontal="left" vertical="center"/>
    </xf>
    <xf numFmtId="0" fontId="96" fillId="0" borderId="0" xfId="0" applyFont="1" applyBorder="1" applyAlignment="1" applyProtection="1">
      <alignment horizontal="left" vertical="center"/>
    </xf>
    <xf numFmtId="0" fontId="7" fillId="0" borderId="19" xfId="0" applyFont="1" applyBorder="1" applyAlignment="1">
      <alignment vertical="center"/>
    </xf>
    <xf numFmtId="14" fontId="20" fillId="3" borderId="34" xfId="0" applyNumberFormat="1" applyFont="1" applyFill="1" applyBorder="1" applyAlignment="1" applyProtection="1">
      <alignment vertical="center"/>
      <protection locked="0"/>
    </xf>
    <xf numFmtId="14" fontId="20" fillId="3" borderId="43" xfId="0" applyNumberFormat="1" applyFont="1" applyFill="1" applyBorder="1" applyAlignment="1" applyProtection="1">
      <alignment vertical="center"/>
      <protection locked="0"/>
    </xf>
    <xf numFmtId="0" fontId="7" fillId="0" borderId="15" xfId="0" applyFont="1" applyBorder="1" applyAlignment="1">
      <alignment vertical="center"/>
    </xf>
    <xf numFmtId="0" fontId="18" fillId="0" borderId="10" xfId="0" applyFont="1" applyBorder="1" applyAlignment="1">
      <alignment horizontal="center" vertical="center"/>
    </xf>
    <xf numFmtId="0" fontId="18" fillId="0" borderId="32" xfId="0" applyFont="1" applyBorder="1" applyAlignment="1">
      <alignment horizontal="center" vertical="center"/>
    </xf>
    <xf numFmtId="0" fontId="18" fillId="0" borderId="32" xfId="0" applyFont="1" applyBorder="1" applyAlignment="1">
      <alignment horizontal="center" vertical="center" wrapText="1"/>
    </xf>
    <xf numFmtId="0" fontId="18" fillId="0" borderId="52" xfId="0" applyFont="1" applyFill="1" applyBorder="1" applyAlignment="1">
      <alignment horizontal="center" vertical="center"/>
    </xf>
    <xf numFmtId="0" fontId="18" fillId="0" borderId="68" xfId="0" applyFont="1" applyBorder="1" applyAlignment="1">
      <alignment horizontal="center" vertical="center" wrapText="1"/>
    </xf>
    <xf numFmtId="0" fontId="105" fillId="0" borderId="19" xfId="0" applyFont="1" applyBorder="1" applyAlignment="1">
      <alignment vertical="center"/>
    </xf>
    <xf numFmtId="0" fontId="18" fillId="0" borderId="34" xfId="0" applyFont="1" applyBorder="1" applyAlignment="1">
      <alignment vertical="center"/>
    </xf>
    <xf numFmtId="0" fontId="18" fillId="0" borderId="10" xfId="0" applyFont="1" applyBorder="1" applyAlignment="1">
      <alignment horizontal="left" vertical="center"/>
    </xf>
    <xf numFmtId="14" fontId="20" fillId="3" borderId="14" xfId="0" applyNumberFormat="1" applyFont="1" applyFill="1" applyBorder="1" applyAlignment="1" applyProtection="1">
      <alignment vertical="center"/>
      <protection locked="0"/>
    </xf>
    <xf numFmtId="0" fontId="0" fillId="0" borderId="2" xfId="0" applyBorder="1"/>
    <xf numFmtId="0" fontId="18" fillId="0" borderId="15" xfId="0" applyFont="1" applyBorder="1" applyAlignment="1">
      <alignment horizontal="left" vertical="center"/>
    </xf>
    <xf numFmtId="0" fontId="20" fillId="3" borderId="41" xfId="0" applyFont="1" applyFill="1" applyBorder="1" applyAlignment="1" applyProtection="1">
      <alignment vertical="center"/>
      <protection locked="0"/>
    </xf>
    <xf numFmtId="0" fontId="18" fillId="0" borderId="34" xfId="0" applyFont="1" applyBorder="1" applyAlignment="1">
      <alignment horizontal="left" vertical="center"/>
    </xf>
    <xf numFmtId="14" fontId="20" fillId="3" borderId="0" xfId="0" applyNumberFormat="1" applyFont="1" applyFill="1" applyBorder="1" applyAlignment="1" applyProtection="1">
      <alignment vertical="center"/>
      <protection locked="0"/>
    </xf>
    <xf numFmtId="0" fontId="20" fillId="3" borderId="218" xfId="0" applyFont="1" applyFill="1" applyBorder="1" applyAlignment="1" applyProtection="1">
      <alignment vertical="center"/>
      <protection locked="0"/>
    </xf>
    <xf numFmtId="0" fontId="21" fillId="0" borderId="4" xfId="0" applyFont="1" applyBorder="1" applyAlignment="1">
      <alignment horizontal="left" vertical="center"/>
    </xf>
    <xf numFmtId="0" fontId="20" fillId="3" borderId="0" xfId="0" applyFont="1" applyFill="1" applyBorder="1" applyAlignment="1" applyProtection="1">
      <alignment vertical="center"/>
      <protection locked="0"/>
    </xf>
    <xf numFmtId="14" fontId="20" fillId="3" borderId="168" xfId="0" applyNumberFormat="1" applyFont="1" applyFill="1" applyBorder="1" applyAlignment="1" applyProtection="1">
      <alignment vertical="center"/>
      <protection locked="0"/>
    </xf>
    <xf numFmtId="0" fontId="7" fillId="0" borderId="0" xfId="0" applyFont="1" applyBorder="1" applyAlignment="1">
      <alignment vertical="center"/>
    </xf>
    <xf numFmtId="0" fontId="9" fillId="0" borderId="21" xfId="0" applyFont="1" applyFill="1" applyBorder="1" applyAlignment="1" applyProtection="1">
      <alignment horizontal="center" vertical="center"/>
    </xf>
    <xf numFmtId="44" fontId="47" fillId="0" borderId="73" xfId="0" applyNumberFormat="1" applyFont="1" applyFill="1" applyBorder="1" applyAlignment="1" applyProtection="1">
      <alignment vertical="center"/>
    </xf>
    <xf numFmtId="173" fontId="6" fillId="3" borderId="0" xfId="13" applyNumberFormat="1" applyFont="1" applyFill="1" applyBorder="1" applyAlignment="1" applyProtection="1">
      <alignment horizontal="right" vertical="center"/>
      <protection locked="0"/>
    </xf>
    <xf numFmtId="173" fontId="90" fillId="3" borderId="9" xfId="13" applyNumberFormat="1" applyFont="1" applyFill="1" applyBorder="1" applyAlignment="1" applyProtection="1">
      <alignment vertical="center"/>
      <protection locked="0"/>
    </xf>
    <xf numFmtId="44" fontId="24" fillId="0" borderId="37" xfId="0" applyNumberFormat="1" applyFont="1" applyFill="1" applyBorder="1" applyAlignment="1">
      <alignment horizontal="right" vertical="center"/>
    </xf>
    <xf numFmtId="2" fontId="1" fillId="0" borderId="219" xfId="0" applyNumberFormat="1" applyFont="1" applyBorder="1"/>
    <xf numFmtId="170" fontId="14" fillId="0" borderId="21" xfId="0" applyNumberFormat="1" applyFont="1" applyBorder="1" applyAlignment="1">
      <alignment horizontal="center" vertical="center" wrapText="1"/>
    </xf>
    <xf numFmtId="0" fontId="7" fillId="0" borderId="0" xfId="0" applyFont="1" applyAlignment="1">
      <alignment horizontal="right"/>
    </xf>
    <xf numFmtId="177" fontId="4" fillId="0" borderId="0" xfId="0" applyNumberFormat="1" applyFont="1" applyAlignment="1">
      <alignment horizontal="center"/>
    </xf>
    <xf numFmtId="177" fontId="99" fillId="0" borderId="0" xfId="0" applyNumberFormat="1" applyFont="1" applyAlignment="1">
      <alignment horizontal="center"/>
    </xf>
    <xf numFmtId="0" fontId="16" fillId="0" borderId="0" xfId="0" applyFont="1" applyBorder="1" applyAlignment="1">
      <alignment horizontal="right" vertical="center"/>
    </xf>
    <xf numFmtId="44" fontId="20" fillId="3" borderId="26" xfId="1" applyFont="1" applyFill="1" applyBorder="1" applyAlignment="1" applyProtection="1">
      <alignment vertical="center"/>
      <protection locked="0"/>
    </xf>
    <xf numFmtId="44" fontId="4" fillId="0" borderId="107" xfId="1" applyFont="1" applyBorder="1" applyAlignment="1">
      <alignment vertical="center"/>
    </xf>
    <xf numFmtId="44" fontId="20" fillId="3" borderId="29" xfId="1" applyFont="1" applyFill="1" applyBorder="1" applyAlignment="1" applyProtection="1">
      <alignment vertical="center"/>
      <protection locked="0"/>
    </xf>
    <xf numFmtId="44" fontId="4" fillId="0" borderId="123" xfId="1" applyFont="1" applyBorder="1" applyAlignment="1">
      <alignment vertical="center"/>
    </xf>
    <xf numFmtId="44" fontId="20" fillId="3" borderId="64" xfId="1" applyFont="1" applyFill="1" applyBorder="1" applyAlignment="1" applyProtection="1">
      <alignment vertical="center"/>
      <protection locked="0"/>
    </xf>
    <xf numFmtId="44" fontId="7" fillId="3" borderId="46" xfId="1" applyFont="1" applyFill="1" applyBorder="1" applyAlignment="1" applyProtection="1">
      <alignment horizontal="right" vertical="center"/>
      <protection locked="0"/>
    </xf>
    <xf numFmtId="44" fontId="4" fillId="0" borderId="124" xfId="1" applyFont="1" applyBorder="1" applyAlignment="1">
      <alignment vertical="center"/>
    </xf>
    <xf numFmtId="44" fontId="7" fillId="0" borderId="14" xfId="1" applyFont="1" applyBorder="1" applyAlignment="1">
      <alignment horizontal="right" vertical="center"/>
    </xf>
    <xf numFmtId="44" fontId="7" fillId="0" borderId="7" xfId="1" applyFont="1" applyBorder="1" applyAlignment="1">
      <alignment horizontal="right" vertical="center"/>
    </xf>
    <xf numFmtId="44" fontId="24" fillId="3" borderId="125" xfId="1" applyFont="1" applyFill="1" applyBorder="1" applyAlignment="1">
      <alignment horizontal="right" vertical="center"/>
    </xf>
    <xf numFmtId="44" fontId="20" fillId="3" borderId="32" xfId="1" applyFont="1" applyFill="1" applyBorder="1" applyAlignment="1" applyProtection="1">
      <alignment vertical="center"/>
      <protection locked="0"/>
    </xf>
    <xf numFmtId="2" fontId="20" fillId="0" borderId="42" xfId="0" applyNumberFormat="1" applyFont="1" applyFill="1" applyBorder="1" applyAlignment="1" applyProtection="1">
      <alignment vertical="center"/>
    </xf>
    <xf numFmtId="2" fontId="20" fillId="0" borderId="29" xfId="0" applyNumberFormat="1" applyFont="1" applyFill="1" applyBorder="1" applyAlignment="1" applyProtection="1">
      <alignment vertical="center"/>
    </xf>
    <xf numFmtId="2" fontId="20" fillId="0" borderId="46" xfId="0" applyNumberFormat="1" applyFont="1" applyFill="1" applyBorder="1" applyAlignment="1" applyProtection="1">
      <alignment vertical="center"/>
    </xf>
    <xf numFmtId="44" fontId="7" fillId="0" borderId="202" xfId="1" applyFont="1" applyBorder="1" applyAlignment="1">
      <alignment horizontal="right" vertical="center"/>
    </xf>
    <xf numFmtId="2" fontId="20" fillId="0" borderId="174" xfId="0" applyNumberFormat="1" applyFont="1" applyFill="1" applyBorder="1" applyAlignment="1" applyProtection="1">
      <alignment vertical="center"/>
    </xf>
    <xf numFmtId="2" fontId="20" fillId="0" borderId="175" xfId="0" applyNumberFormat="1" applyFont="1" applyFill="1" applyBorder="1" applyAlignment="1" applyProtection="1">
      <alignment vertical="center"/>
    </xf>
    <xf numFmtId="2" fontId="20" fillId="0" borderId="212" xfId="0" applyNumberFormat="1" applyFont="1" applyFill="1" applyBorder="1" applyAlignment="1" applyProtection="1">
      <alignment vertical="center"/>
    </xf>
    <xf numFmtId="44" fontId="20" fillId="3" borderId="174" xfId="1" applyFont="1" applyFill="1" applyBorder="1" applyAlignment="1" applyProtection="1">
      <alignment vertical="center"/>
      <protection locked="0"/>
    </xf>
    <xf numFmtId="44" fontId="20" fillId="3" borderId="175" xfId="1" applyFont="1" applyFill="1" applyBorder="1" applyAlignment="1" applyProtection="1">
      <alignment vertical="center"/>
      <protection locked="0"/>
    </xf>
    <xf numFmtId="44" fontId="20" fillId="3" borderId="212" xfId="1" applyFont="1" applyFill="1" applyBorder="1" applyAlignment="1" applyProtection="1">
      <alignment vertical="center"/>
      <protection locked="0"/>
    </xf>
    <xf numFmtId="44" fontId="7" fillId="0" borderId="47" xfId="1" applyFont="1" applyBorder="1" applyAlignment="1">
      <alignment horizontal="right" vertical="center"/>
    </xf>
    <xf numFmtId="44" fontId="7" fillId="0" borderId="4" xfId="1" applyFont="1" applyBorder="1" applyAlignment="1">
      <alignment horizontal="right" vertical="center"/>
    </xf>
    <xf numFmtId="44" fontId="1" fillId="0" borderId="5" xfId="1" applyFont="1" applyBorder="1" applyAlignment="1">
      <alignment vertical="center"/>
    </xf>
    <xf numFmtId="44" fontId="108" fillId="0" borderId="155" xfId="1" applyFont="1" applyBorder="1"/>
    <xf numFmtId="44" fontId="14" fillId="0" borderId="21" xfId="1" applyFont="1" applyBorder="1" applyAlignment="1">
      <alignment horizontal="center" vertical="center" wrapText="1"/>
    </xf>
    <xf numFmtId="44" fontId="14" fillId="0" borderId="40" xfId="1" applyFont="1" applyBorder="1" applyAlignment="1">
      <alignment vertical="center" wrapText="1"/>
    </xf>
    <xf numFmtId="44" fontId="7" fillId="0" borderId="71" xfId="1" applyFont="1" applyBorder="1" applyAlignment="1">
      <alignment horizontal="right" vertical="center"/>
    </xf>
    <xf numFmtId="44" fontId="20" fillId="3" borderId="52" xfId="1" applyFont="1" applyFill="1" applyBorder="1" applyAlignment="1" applyProtection="1">
      <alignment vertical="center"/>
      <protection locked="0"/>
    </xf>
    <xf numFmtId="44" fontId="20" fillId="3" borderId="118" xfId="1" applyFont="1" applyFill="1" applyBorder="1" applyAlignment="1" applyProtection="1">
      <alignment vertical="center"/>
      <protection locked="0"/>
    </xf>
    <xf numFmtId="44" fontId="20" fillId="3" borderId="127" xfId="1" applyFont="1" applyFill="1" applyBorder="1" applyAlignment="1" applyProtection="1">
      <alignment vertical="center"/>
      <protection locked="0"/>
    </xf>
    <xf numFmtId="44" fontId="7" fillId="0" borderId="128" xfId="1" applyFont="1" applyBorder="1" applyAlignment="1">
      <alignment vertical="center"/>
    </xf>
    <xf numFmtId="44" fontId="21" fillId="0" borderId="112" xfId="1" applyFont="1" applyBorder="1" applyAlignment="1">
      <alignment vertical="center"/>
    </xf>
    <xf numFmtId="44" fontId="7" fillId="0" borderId="120" xfId="1" applyFont="1" applyBorder="1" applyAlignment="1">
      <alignment vertical="center"/>
    </xf>
    <xf numFmtId="177" fontId="43" fillId="0" borderId="0" xfId="0" applyNumberFormat="1" applyFont="1" applyBorder="1" applyAlignment="1">
      <alignment horizontal="left" vertical="center"/>
    </xf>
    <xf numFmtId="182" fontId="44" fillId="0" borderId="82" xfId="0" applyNumberFormat="1" applyFont="1" applyBorder="1" applyAlignment="1">
      <alignment horizontal="left"/>
    </xf>
    <xf numFmtId="177" fontId="43" fillId="0" borderId="136" xfId="0" applyNumberFormat="1" applyFont="1" applyBorder="1" applyAlignment="1">
      <alignment horizontal="left"/>
    </xf>
    <xf numFmtId="44" fontId="4" fillId="0" borderId="173" xfId="1" applyFont="1" applyBorder="1"/>
    <xf numFmtId="44" fontId="4" fillId="0" borderId="112" xfId="1" applyFont="1" applyBorder="1"/>
    <xf numFmtId="44" fontId="4" fillId="0" borderId="181" xfId="1" applyFont="1" applyBorder="1"/>
    <xf numFmtId="44" fontId="4" fillId="0" borderId="107" xfId="1" applyFont="1" applyBorder="1"/>
    <xf numFmtId="44" fontId="7" fillId="0" borderId="173" xfId="1" applyFont="1" applyBorder="1"/>
    <xf numFmtId="44" fontId="1" fillId="0" borderId="112" xfId="1" applyFont="1" applyBorder="1"/>
    <xf numFmtId="44" fontId="1" fillId="0" borderId="124" xfId="1" applyFont="1" applyBorder="1"/>
    <xf numFmtId="44" fontId="7" fillId="0" borderId="124" xfId="1" applyFont="1" applyBorder="1"/>
    <xf numFmtId="44" fontId="4" fillId="0" borderId="176" xfId="1" applyFont="1" applyBorder="1"/>
    <xf numFmtId="44" fontId="4" fillId="0" borderId="175" xfId="1" applyFont="1" applyBorder="1"/>
    <xf numFmtId="44" fontId="4" fillId="0" borderId="52" xfId="1" applyFont="1" applyBorder="1"/>
    <xf numFmtId="44" fontId="4" fillId="0" borderId="177" xfId="1" applyFont="1" applyBorder="1"/>
    <xf numFmtId="44" fontId="7" fillId="0" borderId="180" xfId="1" applyFont="1" applyBorder="1"/>
    <xf numFmtId="44" fontId="4" fillId="0" borderId="178" xfId="1" applyFont="1" applyBorder="1"/>
    <xf numFmtId="44" fontId="4" fillId="0" borderId="217" xfId="1" applyFont="1" applyBorder="1"/>
    <xf numFmtId="44" fontId="4" fillId="0" borderId="143" xfId="1" applyFont="1" applyBorder="1"/>
    <xf numFmtId="44" fontId="7" fillId="0" borderId="216" xfId="1" applyFont="1" applyBorder="1"/>
    <xf numFmtId="44" fontId="7" fillId="0" borderId="180" xfId="1" applyFont="1" applyBorder="1" applyAlignment="1">
      <alignment vertical="center"/>
    </xf>
    <xf numFmtId="44" fontId="4" fillId="0" borderId="174" xfId="1" applyFont="1" applyBorder="1"/>
    <xf numFmtId="44" fontId="4" fillId="0" borderId="152" xfId="1" applyFont="1" applyBorder="1" applyAlignment="1"/>
    <xf numFmtId="44" fontId="4" fillId="0" borderId="180" xfId="1" applyFont="1" applyBorder="1"/>
    <xf numFmtId="44" fontId="4" fillId="0" borderId="26" xfId="1" applyFont="1" applyBorder="1"/>
    <xf numFmtId="177" fontId="26" fillId="0" borderId="7" xfId="0" applyNumberFormat="1" applyFont="1" applyBorder="1" applyAlignment="1">
      <alignment horizontal="left" vertical="center"/>
    </xf>
    <xf numFmtId="182" fontId="26" fillId="0" borderId="0" xfId="0" applyNumberFormat="1" applyFont="1" applyBorder="1" applyAlignment="1">
      <alignment horizontal="left" vertical="center"/>
    </xf>
    <xf numFmtId="182" fontId="43" fillId="0" borderId="0" xfId="0" applyNumberFormat="1" applyFont="1" applyBorder="1" applyAlignment="1">
      <alignment horizontal="left" vertical="center"/>
    </xf>
    <xf numFmtId="182" fontId="43" fillId="0" borderId="0" xfId="0" applyNumberFormat="1" applyFont="1" applyBorder="1" applyAlignment="1">
      <alignment horizontal="left"/>
    </xf>
    <xf numFmtId="177" fontId="43" fillId="0" borderId="0" xfId="0" applyNumberFormat="1" applyFont="1" applyBorder="1" applyAlignment="1">
      <alignment horizontal="left"/>
    </xf>
    <xf numFmtId="0" fontId="4" fillId="0" borderId="5" xfId="0" applyFont="1" applyFill="1" applyBorder="1" applyAlignment="1">
      <alignment horizontal="center"/>
    </xf>
    <xf numFmtId="177" fontId="26" fillId="0" borderId="0" xfId="0" applyNumberFormat="1" applyFont="1" applyBorder="1" applyAlignment="1">
      <alignment horizontal="left" vertical="center"/>
    </xf>
    <xf numFmtId="177" fontId="26" fillId="0" borderId="0" xfId="0" applyNumberFormat="1" applyFont="1" applyBorder="1" applyAlignment="1">
      <alignment vertical="center"/>
    </xf>
    <xf numFmtId="10" fontId="17" fillId="0" borderId="220" xfId="0" applyNumberFormat="1" applyFont="1" applyBorder="1" applyAlignment="1">
      <alignment horizontal="center"/>
    </xf>
    <xf numFmtId="10" fontId="17" fillId="0" borderId="221" xfId="15" applyNumberFormat="1" applyFont="1" applyFill="1" applyBorder="1" applyAlignment="1">
      <alignment horizontal="center"/>
    </xf>
    <xf numFmtId="10" fontId="17" fillId="0" borderId="221" xfId="15" applyNumberFormat="1" applyFont="1" applyBorder="1" applyAlignment="1">
      <alignment horizontal="center"/>
    </xf>
    <xf numFmtId="10" fontId="17" fillId="0" borderId="222" xfId="15" applyNumberFormat="1" applyFont="1" applyBorder="1" applyAlignment="1">
      <alignment horizontal="center"/>
    </xf>
    <xf numFmtId="6" fontId="111" fillId="12" borderId="21" xfId="0" applyNumberFormat="1" applyFont="1" applyFill="1" applyBorder="1" applyAlignment="1">
      <alignment horizontal="right" vertical="center"/>
    </xf>
    <xf numFmtId="6" fontId="111" fillId="12" borderId="146" xfId="0" applyNumberFormat="1" applyFont="1" applyFill="1" applyBorder="1" applyAlignment="1">
      <alignment horizontal="right" vertical="center"/>
    </xf>
    <xf numFmtId="6" fontId="111" fillId="12" borderId="147" xfId="0" applyNumberFormat="1" applyFont="1" applyFill="1" applyBorder="1" applyAlignment="1">
      <alignment horizontal="right" vertical="center"/>
    </xf>
    <xf numFmtId="6" fontId="111" fillId="12" borderId="149" xfId="0" applyNumberFormat="1" applyFont="1" applyFill="1" applyBorder="1" applyAlignment="1">
      <alignment horizontal="right" vertical="center"/>
    </xf>
    <xf numFmtId="6" fontId="111" fillId="12" borderId="151" xfId="0" applyNumberFormat="1" applyFont="1" applyFill="1" applyBorder="1" applyAlignment="1">
      <alignment horizontal="right" vertical="center"/>
    </xf>
    <xf numFmtId="0" fontId="111" fillId="12" borderId="152" xfId="0" applyFont="1" applyFill="1" applyBorder="1" applyAlignment="1">
      <alignment vertical="center"/>
    </xf>
    <xf numFmtId="6" fontId="111" fillId="12" borderId="152" xfId="0" applyNumberFormat="1" applyFont="1" applyFill="1" applyBorder="1" applyAlignment="1">
      <alignment horizontal="right" vertical="center"/>
    </xf>
    <xf numFmtId="0" fontId="17" fillId="0" borderId="23"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82" fillId="5" borderId="72" xfId="0" applyFont="1" applyFill="1" applyBorder="1" applyAlignment="1" applyProtection="1">
      <alignment horizontal="center" vertical="center" wrapText="1"/>
    </xf>
    <xf numFmtId="0" fontId="79" fillId="5" borderId="67" xfId="0" applyFont="1" applyFill="1" applyBorder="1" applyAlignment="1" applyProtection="1">
      <alignment horizontal="center" vertical="center" wrapText="1"/>
    </xf>
    <xf numFmtId="0" fontId="21" fillId="0" borderId="35" xfId="0" applyFont="1" applyBorder="1" applyAlignment="1" applyProtection="1">
      <alignment horizontal="left" vertical="center"/>
      <protection locked="0"/>
    </xf>
    <xf numFmtId="0" fontId="91" fillId="0" borderId="15"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39" fillId="0" borderId="60" xfId="0" applyFont="1" applyFill="1" applyBorder="1" applyAlignment="1" applyProtection="1">
      <alignment horizontal="left" vertical="center" wrapText="1"/>
    </xf>
    <xf numFmtId="0" fontId="39" fillId="0" borderId="11" xfId="0" applyFont="1" applyFill="1" applyBorder="1" applyAlignment="1" applyProtection="1">
      <alignment horizontal="left" vertical="center" wrapText="1"/>
    </xf>
    <xf numFmtId="0" fontId="16" fillId="5" borderId="154" xfId="0" applyFont="1" applyFill="1" applyBorder="1" applyAlignment="1" applyProtection="1">
      <alignment horizontal="center" vertical="top" wrapText="1"/>
    </xf>
    <xf numFmtId="0" fontId="14" fillId="0" borderId="155" xfId="0" applyFont="1" applyBorder="1" applyAlignment="1">
      <alignment horizontal="center" vertical="top" wrapText="1"/>
    </xf>
    <xf numFmtId="0" fontId="16" fillId="5" borderId="156" xfId="0" applyFont="1" applyFill="1" applyBorder="1" applyAlignment="1" applyProtection="1">
      <alignment horizontal="center" vertical="top" wrapText="1"/>
    </xf>
    <xf numFmtId="0" fontId="14" fillId="0" borderId="157" xfId="0" applyFont="1" applyBorder="1" applyAlignment="1">
      <alignment vertical="top"/>
    </xf>
    <xf numFmtId="0" fontId="27" fillId="0" borderId="60" xfId="0" applyFont="1" applyFill="1" applyBorder="1" applyAlignment="1" applyProtection="1">
      <alignment horizontal="center" vertical="center"/>
    </xf>
    <xf numFmtId="0" fontId="14" fillId="0" borderId="11" xfId="0" applyFont="1" applyBorder="1" applyAlignment="1">
      <alignment horizontal="center" vertical="center"/>
    </xf>
    <xf numFmtId="0" fontId="14" fillId="0" borderId="158" xfId="0" applyFont="1" applyBorder="1" applyAlignment="1">
      <alignment horizontal="center" vertical="center"/>
    </xf>
    <xf numFmtId="0" fontId="80" fillId="5" borderId="12" xfId="0" applyFont="1" applyFill="1" applyBorder="1" applyAlignment="1" applyProtection="1">
      <alignment horizontal="left" vertical="center" wrapText="1"/>
    </xf>
    <xf numFmtId="0" fontId="38" fillId="5" borderId="8" xfId="0" applyFont="1" applyFill="1" applyBorder="1" applyAlignment="1" applyProtection="1">
      <alignment horizontal="left" vertical="center" wrapText="1"/>
    </xf>
    <xf numFmtId="0" fontId="18" fillId="9" borderId="159" xfId="0" applyFont="1" applyFill="1" applyBorder="1" applyAlignment="1" applyProtection="1">
      <alignment horizontal="left" vertical="center" wrapText="1"/>
    </xf>
    <xf numFmtId="0" fontId="18" fillId="9" borderId="58" xfId="0" applyFont="1" applyFill="1" applyBorder="1" applyAlignment="1" applyProtection="1">
      <alignment horizontal="left" vertical="center" wrapText="1"/>
    </xf>
    <xf numFmtId="0" fontId="10" fillId="0" borderId="35" xfId="0" applyFont="1" applyFill="1" applyBorder="1" applyAlignment="1">
      <alignment vertical="top" wrapText="1"/>
    </xf>
    <xf numFmtId="0" fontId="0" fillId="0" borderId="15" xfId="0" applyBorder="1" applyAlignment="1">
      <alignment vertical="top" wrapText="1"/>
    </xf>
    <xf numFmtId="0" fontId="17" fillId="0" borderId="160" xfId="0" applyFont="1" applyBorder="1" applyAlignment="1" applyProtection="1">
      <alignment horizontal="left" vertical="center" wrapText="1"/>
    </xf>
    <xf numFmtId="0" fontId="17" fillId="0" borderId="71" xfId="0" applyFont="1" applyBorder="1" applyAlignment="1" applyProtection="1">
      <alignment horizontal="left" vertical="center" wrapText="1"/>
    </xf>
    <xf numFmtId="0" fontId="18" fillId="9" borderId="60" xfId="0" applyFont="1" applyFill="1" applyBorder="1" applyAlignment="1" applyProtection="1">
      <alignment horizontal="left" vertical="center" wrapText="1"/>
    </xf>
    <xf numFmtId="0" fontId="18" fillId="9" borderId="11" xfId="0" applyFont="1" applyFill="1" applyBorder="1" applyAlignment="1" applyProtection="1">
      <alignment horizontal="left" vertical="center" wrapText="1"/>
    </xf>
    <xf numFmtId="0" fontId="17" fillId="0" borderId="18" xfId="0" applyFont="1" applyFill="1" applyBorder="1" applyAlignment="1" applyProtection="1">
      <alignment horizontal="left" vertical="center" wrapText="1"/>
    </xf>
    <xf numFmtId="0" fontId="17" fillId="0" borderId="19" xfId="0" applyFont="1" applyFill="1" applyBorder="1" applyAlignment="1" applyProtection="1">
      <alignment horizontal="left" vertical="center" wrapText="1"/>
    </xf>
    <xf numFmtId="0" fontId="36" fillId="5" borderId="12" xfId="0" applyFont="1" applyFill="1" applyBorder="1" applyAlignment="1" applyProtection="1">
      <alignment horizontal="center" vertical="center" wrapText="1"/>
    </xf>
    <xf numFmtId="0" fontId="36" fillId="0" borderId="8" xfId="0" applyFont="1" applyBorder="1" applyAlignment="1" applyProtection="1">
      <alignment horizontal="center" vertical="center" wrapText="1"/>
    </xf>
    <xf numFmtId="0" fontId="36" fillId="0" borderId="111" xfId="0" applyFont="1" applyBorder="1" applyAlignment="1" applyProtection="1">
      <alignment horizontal="center" vertical="center" wrapText="1"/>
    </xf>
    <xf numFmtId="0" fontId="17" fillId="0" borderId="160" xfId="0" applyFont="1" applyFill="1" applyBorder="1" applyAlignment="1" applyProtection="1">
      <alignment horizontal="left" vertical="center" wrapText="1"/>
    </xf>
    <xf numFmtId="0" fontId="17" fillId="0" borderId="71" xfId="0" applyFont="1" applyFill="1" applyBorder="1" applyAlignment="1" applyProtection="1">
      <alignment horizontal="left" vertical="center" wrapText="1"/>
    </xf>
    <xf numFmtId="0" fontId="18" fillId="0" borderId="23" xfId="0" applyFont="1" applyFill="1" applyBorder="1" applyAlignment="1" applyProtection="1">
      <alignment horizontal="right" vertical="center"/>
    </xf>
    <xf numFmtId="0" fontId="18" fillId="0" borderId="15" xfId="0" applyFont="1" applyFill="1" applyBorder="1" applyAlignment="1" applyProtection="1">
      <alignment horizontal="right" vertical="center"/>
    </xf>
    <xf numFmtId="0" fontId="18" fillId="0" borderId="39" xfId="0" applyFont="1" applyFill="1" applyBorder="1" applyAlignment="1" applyProtection="1">
      <alignment horizontal="right" vertical="center"/>
    </xf>
    <xf numFmtId="0" fontId="25" fillId="0" borderId="38" xfId="0" applyFont="1" applyFill="1" applyBorder="1" applyAlignment="1" applyProtection="1">
      <alignment horizontal="center" vertical="center" wrapText="1"/>
    </xf>
    <xf numFmtId="0" fontId="25" fillId="0" borderId="21" xfId="0" applyFont="1" applyFill="1" applyBorder="1" applyAlignment="1" applyProtection="1">
      <alignment horizontal="center" vertical="center" wrapText="1"/>
    </xf>
    <xf numFmtId="0" fontId="25" fillId="0" borderId="40" xfId="0" applyFont="1" applyFill="1" applyBorder="1" applyAlignment="1" applyProtection="1">
      <alignment horizontal="center" vertical="center" wrapText="1"/>
    </xf>
    <xf numFmtId="0" fontId="14" fillId="0" borderId="38" xfId="0" applyFont="1" applyBorder="1" applyAlignment="1">
      <alignment vertical="center" wrapText="1"/>
    </xf>
    <xf numFmtId="0" fontId="14" fillId="0" borderId="21" xfId="0" applyFont="1" applyBorder="1" applyAlignment="1">
      <alignment vertical="center" wrapText="1"/>
    </xf>
    <xf numFmtId="0" fontId="14" fillId="0" borderId="40" xfId="0" applyFont="1" applyBorder="1" applyAlignment="1">
      <alignment vertical="center" wrapText="1"/>
    </xf>
    <xf numFmtId="0" fontId="14" fillId="6" borderId="101" xfId="0" applyFont="1" applyFill="1" applyBorder="1" applyAlignment="1" applyProtection="1">
      <alignment horizontal="center" vertical="top" wrapText="1"/>
    </xf>
    <xf numFmtId="0" fontId="14" fillId="0" borderId="103" xfId="0" applyFont="1" applyBorder="1" applyAlignment="1">
      <alignment horizontal="center" vertical="top" wrapText="1"/>
    </xf>
    <xf numFmtId="49" fontId="25" fillId="3" borderId="15" xfId="0" applyNumberFormat="1" applyFont="1" applyFill="1" applyBorder="1" applyAlignment="1" applyProtection="1">
      <alignment horizontal="center" vertical="center"/>
      <protection locked="0"/>
    </xf>
    <xf numFmtId="49" fontId="25" fillId="3" borderId="39" xfId="0" applyNumberFormat="1" applyFont="1" applyFill="1" applyBorder="1" applyAlignment="1" applyProtection="1">
      <alignment horizontal="center" vertical="center"/>
      <protection locked="0"/>
    </xf>
    <xf numFmtId="49" fontId="18" fillId="3" borderId="35" xfId="0" applyNumberFormat="1" applyFont="1" applyFill="1" applyBorder="1" applyAlignment="1" applyProtection="1">
      <alignment vertical="center"/>
      <protection locked="0"/>
    </xf>
    <xf numFmtId="0" fontId="14" fillId="0" borderId="16" xfId="0" applyFont="1" applyBorder="1" applyAlignment="1" applyProtection="1">
      <alignment vertical="center"/>
      <protection locked="0"/>
    </xf>
    <xf numFmtId="0" fontId="18" fillId="3" borderId="35" xfId="0" applyFont="1" applyFill="1" applyBorder="1" applyAlignment="1" applyProtection="1">
      <alignment vertical="center"/>
      <protection locked="0"/>
    </xf>
    <xf numFmtId="49" fontId="18" fillId="3" borderId="35" xfId="0" applyNumberFormat="1" applyFont="1" applyFill="1" applyBorder="1" applyAlignment="1" applyProtection="1">
      <alignment horizontal="left" vertical="center"/>
      <protection locked="0"/>
    </xf>
    <xf numFmtId="49" fontId="18" fillId="3" borderId="161" xfId="0" applyNumberFormat="1" applyFont="1" applyFill="1" applyBorder="1" applyAlignment="1" applyProtection="1">
      <alignment vertical="center"/>
      <protection locked="0"/>
    </xf>
    <xf numFmtId="0" fontId="14" fillId="0" borderId="114" xfId="0" applyFont="1" applyBorder="1" applyAlignment="1" applyProtection="1">
      <alignment vertical="center"/>
      <protection locked="0"/>
    </xf>
    <xf numFmtId="49" fontId="18" fillId="0" borderId="35" xfId="0" applyNumberFormat="1" applyFont="1" applyFill="1" applyBorder="1" applyAlignment="1" applyProtection="1">
      <alignment vertical="center"/>
    </xf>
    <xf numFmtId="0" fontId="14" fillId="0" borderId="16" xfId="0" applyFont="1" applyFill="1" applyBorder="1" applyAlignment="1" applyProtection="1">
      <alignment vertical="center"/>
    </xf>
    <xf numFmtId="0" fontId="14" fillId="0" borderId="16" xfId="0" applyFont="1" applyBorder="1" applyAlignment="1" applyProtection="1">
      <alignment horizontal="left" vertical="center"/>
      <protection locked="0"/>
    </xf>
    <xf numFmtId="0" fontId="52" fillId="0" borderId="9" xfId="0" applyFont="1" applyBorder="1" applyAlignment="1" applyProtection="1">
      <alignment horizontal="center" vertical="center" wrapText="1"/>
    </xf>
    <xf numFmtId="0" fontId="52" fillId="0" borderId="4" xfId="0" applyFont="1" applyBorder="1" applyAlignment="1" applyProtection="1">
      <alignment horizontal="center" vertical="center" wrapText="1"/>
    </xf>
    <xf numFmtId="0" fontId="52" fillId="0" borderId="2" xfId="0" applyFont="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37" fillId="2" borderId="0" xfId="0" applyFont="1" applyFill="1" applyBorder="1" applyAlignment="1" applyProtection="1">
      <alignment horizontal="center" vertical="center"/>
    </xf>
    <xf numFmtId="0" fontId="37" fillId="0" borderId="0" xfId="0" applyFont="1" applyBorder="1" applyAlignment="1" applyProtection="1">
      <alignment horizontal="center" vertical="center"/>
    </xf>
    <xf numFmtId="0" fontId="14" fillId="0" borderId="5" xfId="0" applyFont="1" applyBorder="1" applyAlignment="1" applyProtection="1">
      <alignment vertical="center"/>
    </xf>
    <xf numFmtId="0" fontId="61" fillId="2" borderId="0" xfId="0" applyFont="1" applyFill="1" applyBorder="1" applyAlignment="1" applyProtection="1">
      <alignment horizontal="center" vertical="center"/>
    </xf>
    <xf numFmtId="0" fontId="61" fillId="0" borderId="0" xfId="0" applyFont="1" applyBorder="1" applyAlignment="1" applyProtection="1">
      <alignment horizontal="center" vertical="center"/>
    </xf>
    <xf numFmtId="0" fontId="71" fillId="0" borderId="5" xfId="0" applyFont="1" applyBorder="1" applyAlignment="1" applyProtection="1">
      <alignment vertical="center"/>
    </xf>
    <xf numFmtId="49" fontId="18" fillId="3" borderId="108" xfId="0" applyNumberFormat="1" applyFont="1" applyFill="1" applyBorder="1" applyAlignment="1" applyProtection="1">
      <alignment vertical="center"/>
      <protection locked="0"/>
    </xf>
    <xf numFmtId="49" fontId="16" fillId="0" borderId="20" xfId="0" applyNumberFormat="1" applyFont="1" applyBorder="1" applyAlignment="1" applyProtection="1">
      <alignment vertical="center"/>
      <protection locked="0"/>
    </xf>
    <xf numFmtId="49" fontId="45" fillId="3" borderId="21" xfId="0" applyNumberFormat="1" applyFont="1" applyFill="1" applyBorder="1" applyAlignment="1" applyProtection="1">
      <alignment vertical="center"/>
      <protection locked="0"/>
    </xf>
    <xf numFmtId="0" fontId="32" fillId="0" borderId="40" xfId="0" applyFont="1" applyBorder="1" applyAlignment="1" applyProtection="1">
      <alignment vertical="center"/>
      <protection locked="0"/>
    </xf>
    <xf numFmtId="49" fontId="45" fillId="3" borderId="35" xfId="0" applyNumberFormat="1" applyFont="1" applyFill="1" applyBorder="1" applyAlignment="1" applyProtection="1">
      <alignment vertical="center"/>
      <protection locked="0"/>
    </xf>
    <xf numFmtId="49" fontId="14" fillId="0" borderId="39" xfId="0" applyNumberFormat="1" applyFont="1" applyBorder="1" applyAlignment="1" applyProtection="1">
      <alignment vertical="center"/>
      <protection locked="0"/>
    </xf>
    <xf numFmtId="49" fontId="18" fillId="3" borderId="161" xfId="0" applyNumberFormat="1"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14" xfId="0" applyBorder="1" applyAlignment="1" applyProtection="1">
      <alignment horizontal="left" vertical="center"/>
      <protection locked="0"/>
    </xf>
    <xf numFmtId="0" fontId="58" fillId="0" borderId="75" xfId="0" applyFont="1" applyFill="1" applyBorder="1" applyAlignment="1" applyProtection="1">
      <alignment horizontal="center" vertical="center" wrapText="1"/>
    </xf>
    <xf numFmtId="0" fontId="72" fillId="0" borderId="17"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xf>
    <xf numFmtId="0" fontId="72" fillId="0" borderId="31"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49" fontId="18" fillId="3" borderId="21" xfId="0" applyNumberFormat="1" applyFont="1" applyFill="1" applyBorder="1" applyAlignment="1" applyProtection="1">
      <alignment horizontal="left" vertical="center"/>
      <protection locked="0"/>
    </xf>
    <xf numFmtId="49" fontId="14" fillId="0" borderId="21" xfId="0" applyNumberFormat="1" applyFont="1" applyBorder="1" applyAlignment="1" applyProtection="1">
      <alignment horizontal="left" vertical="center"/>
      <protection locked="0"/>
    </xf>
    <xf numFmtId="49" fontId="18" fillId="3" borderId="109" xfId="0" applyNumberFormat="1" applyFont="1" applyFill="1" applyBorder="1" applyAlignment="1" applyProtection="1">
      <alignment vertical="center"/>
    </xf>
    <xf numFmtId="0" fontId="16" fillId="0" borderId="162" xfId="0" applyFont="1" applyBorder="1" applyAlignment="1" applyProtection="1">
      <alignment vertical="center"/>
    </xf>
    <xf numFmtId="49" fontId="18" fillId="3" borderId="21" xfId="0" applyNumberFormat="1" applyFont="1" applyFill="1" applyBorder="1" applyAlignment="1" applyProtection="1">
      <alignment vertical="center"/>
    </xf>
    <xf numFmtId="0" fontId="14" fillId="0" borderId="21" xfId="0" applyFont="1" applyBorder="1" applyAlignment="1" applyProtection="1">
      <alignment vertical="center"/>
    </xf>
    <xf numFmtId="0" fontId="16" fillId="5" borderId="101" xfId="0" applyFont="1" applyFill="1" applyBorder="1" applyAlignment="1" applyProtection="1">
      <alignment horizontal="center" vertical="top" wrapText="1"/>
    </xf>
    <xf numFmtId="0" fontId="14" fillId="0" borderId="103" xfId="0" applyFont="1" applyBorder="1" applyAlignment="1" applyProtection="1">
      <alignment horizontal="center" vertical="top" wrapText="1"/>
    </xf>
    <xf numFmtId="0" fontId="14" fillId="0" borderId="103" xfId="0" applyFont="1" applyBorder="1" applyAlignment="1" applyProtection="1">
      <alignment vertical="top"/>
    </xf>
    <xf numFmtId="0" fontId="14" fillId="0" borderId="11" xfId="0" applyFont="1" applyBorder="1" applyAlignment="1" applyProtection="1">
      <alignment horizontal="center" vertical="center"/>
    </xf>
    <xf numFmtId="0" fontId="14" fillId="0" borderId="158" xfId="0" applyFont="1" applyBorder="1" applyAlignment="1" applyProtection="1">
      <alignment horizontal="center" vertical="center"/>
    </xf>
    <xf numFmtId="0" fontId="18" fillId="3" borderId="35" xfId="0" applyFont="1" applyFill="1" applyBorder="1" applyAlignment="1" applyProtection="1">
      <alignment vertical="center"/>
    </xf>
    <xf numFmtId="0" fontId="14" fillId="0" borderId="16" xfId="0" applyFont="1" applyBorder="1" applyAlignment="1" applyProtection="1">
      <alignment vertical="center"/>
    </xf>
    <xf numFmtId="49" fontId="18" fillId="3" borderId="35" xfId="0" applyNumberFormat="1" applyFont="1" applyFill="1" applyBorder="1" applyAlignment="1" applyProtection="1">
      <alignment horizontal="left" vertical="center"/>
    </xf>
    <xf numFmtId="49" fontId="45" fillId="3" borderId="21" xfId="0" applyNumberFormat="1" applyFont="1" applyFill="1" applyBorder="1" applyAlignment="1" applyProtection="1">
      <alignment vertical="center"/>
    </xf>
    <xf numFmtId="0" fontId="32" fillId="0" borderId="40" xfId="0" applyFont="1" applyBorder="1" applyAlignment="1" applyProtection="1">
      <alignment vertical="center"/>
    </xf>
    <xf numFmtId="49" fontId="45" fillId="3" borderId="35" xfId="0" applyNumberFormat="1" applyFont="1" applyFill="1" applyBorder="1" applyAlignment="1" applyProtection="1">
      <alignment vertical="center"/>
    </xf>
    <xf numFmtId="0" fontId="14" fillId="0" borderId="39" xfId="0" applyFont="1" applyBorder="1" applyAlignment="1" applyProtection="1">
      <alignment vertical="center"/>
    </xf>
    <xf numFmtId="0" fontId="14" fillId="0" borderId="38" xfId="0" applyFont="1" applyBorder="1" applyAlignment="1" applyProtection="1">
      <alignment vertical="center" wrapText="1"/>
    </xf>
    <xf numFmtId="0" fontId="14" fillId="0" borderId="21" xfId="0" applyFont="1" applyBorder="1" applyAlignment="1" applyProtection="1">
      <alignment vertical="center" wrapText="1"/>
    </xf>
    <xf numFmtId="0" fontId="14" fillId="0" borderId="40" xfId="0" applyFont="1" applyBorder="1" applyAlignment="1" applyProtection="1">
      <alignment vertical="center" wrapText="1"/>
    </xf>
    <xf numFmtId="49" fontId="18" fillId="3" borderId="35" xfId="0" applyNumberFormat="1" applyFont="1" applyFill="1" applyBorder="1" applyAlignment="1" applyProtection="1">
      <alignment vertical="center"/>
    </xf>
    <xf numFmtId="49" fontId="18" fillId="3" borderId="161" xfId="0" applyNumberFormat="1" applyFont="1" applyFill="1" applyBorder="1" applyAlignment="1" applyProtection="1">
      <alignment vertical="center"/>
    </xf>
    <xf numFmtId="0" fontId="14" fillId="0" borderId="114" xfId="0" applyFont="1" applyBorder="1" applyAlignment="1" applyProtection="1">
      <alignment vertical="center"/>
    </xf>
    <xf numFmtId="0" fontId="14" fillId="0" borderId="16" xfId="0" applyFont="1" applyBorder="1" applyAlignment="1" applyProtection="1">
      <alignment horizontal="left" vertical="center"/>
    </xf>
    <xf numFmtId="0" fontId="14" fillId="0" borderId="109" xfId="0" applyFont="1" applyBorder="1" applyAlignment="1" applyProtection="1">
      <alignment vertical="center"/>
    </xf>
    <xf numFmtId="0" fontId="14" fillId="0" borderId="162" xfId="0" applyFont="1" applyBorder="1" applyAlignment="1" applyProtection="1">
      <alignment vertical="center"/>
    </xf>
    <xf numFmtId="0" fontId="0" fillId="0" borderId="1" xfId="0" applyBorder="1" applyAlignment="1" applyProtection="1">
      <alignment vertical="center"/>
    </xf>
    <xf numFmtId="0" fontId="0" fillId="0" borderId="114" xfId="0" applyBorder="1" applyAlignment="1" applyProtection="1">
      <alignment vertical="center"/>
    </xf>
    <xf numFmtId="0" fontId="15" fillId="7" borderId="12" xfId="0" applyFont="1" applyFill="1" applyBorder="1" applyAlignment="1" applyProtection="1">
      <alignment horizontal="left" vertical="center"/>
    </xf>
    <xf numFmtId="0" fontId="83" fillId="7" borderId="8" xfId="0" applyFont="1" applyFill="1" applyBorder="1" applyAlignment="1" applyProtection="1">
      <alignment horizontal="left" vertical="center"/>
    </xf>
    <xf numFmtId="49" fontId="25" fillId="3" borderId="15" xfId="0" applyNumberFormat="1" applyFont="1" applyFill="1" applyBorder="1" applyAlignment="1" applyProtection="1">
      <alignment horizontal="center" vertical="center"/>
    </xf>
    <xf numFmtId="49" fontId="25" fillId="3" borderId="39" xfId="0" applyNumberFormat="1" applyFont="1" applyFill="1" applyBorder="1" applyAlignment="1" applyProtection="1">
      <alignment horizontal="center" vertical="center"/>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10" fontId="7" fillId="0" borderId="0" xfId="15" applyNumberFormat="1" applyFont="1" applyFill="1" applyBorder="1" applyAlignment="1" applyProtection="1">
      <alignment horizontal="right" vertical="center"/>
    </xf>
    <xf numFmtId="0" fontId="14" fillId="0" borderId="0" xfId="0" applyFont="1" applyBorder="1" applyAlignment="1" applyProtection="1">
      <alignment horizontal="right" vertical="center"/>
    </xf>
    <xf numFmtId="49" fontId="35" fillId="0" borderId="32" xfId="0" applyNumberFormat="1" applyFont="1" applyBorder="1" applyAlignment="1" applyProtection="1">
      <alignment vertical="center"/>
    </xf>
    <xf numFmtId="0" fontId="35" fillId="0" borderId="68" xfId="0" applyFont="1" applyBorder="1" applyAlignment="1" applyProtection="1">
      <alignment vertical="center"/>
    </xf>
    <xf numFmtId="0" fontId="27" fillId="0" borderId="32" xfId="0" applyFont="1" applyBorder="1" applyAlignment="1" applyProtection="1">
      <alignment vertical="center"/>
    </xf>
    <xf numFmtId="0" fontId="32" fillId="0" borderId="32" xfId="0" applyFont="1" applyBorder="1" applyAlignment="1" applyProtection="1">
      <alignment vertical="center"/>
    </xf>
    <xf numFmtId="0" fontId="35" fillId="0" borderId="21" xfId="0" applyFont="1" applyBorder="1" applyAlignment="1" applyProtection="1">
      <alignment horizontal="left" vertical="center"/>
    </xf>
    <xf numFmtId="0" fontId="17" fillId="0" borderId="21" xfId="0" applyFont="1" applyBorder="1" applyAlignment="1" applyProtection="1">
      <alignment horizontal="left" vertical="center"/>
    </xf>
    <xf numFmtId="49" fontId="35" fillId="0" borderId="57" xfId="0" applyNumberFormat="1" applyFont="1" applyBorder="1" applyAlignment="1" applyProtection="1">
      <alignment vertical="center"/>
    </xf>
    <xf numFmtId="0" fontId="35" fillId="0" borderId="57" xfId="0" applyFont="1" applyBorder="1" applyAlignment="1" applyProtection="1">
      <alignment vertical="center"/>
    </xf>
    <xf numFmtId="165" fontId="25" fillId="0" borderId="60" xfId="0" applyNumberFormat="1" applyFont="1" applyFill="1" applyBorder="1" applyAlignment="1" applyProtection="1">
      <alignment horizontal="left" vertical="center"/>
    </xf>
    <xf numFmtId="0" fontId="25" fillId="0" borderId="11" xfId="0" applyFont="1" applyBorder="1" applyAlignment="1" applyProtection="1">
      <alignment horizontal="left" vertical="center"/>
    </xf>
    <xf numFmtId="0" fontId="16" fillId="0" borderId="11" xfId="0" applyFont="1" applyBorder="1" applyAlignment="1" applyProtection="1">
      <alignment horizontal="left" vertical="center"/>
    </xf>
    <xf numFmtId="0" fontId="18" fillId="0" borderId="0" xfId="0" applyFont="1" applyBorder="1" applyAlignment="1" applyProtection="1">
      <alignment horizontal="right" vertical="center"/>
    </xf>
    <xf numFmtId="0" fontId="17" fillId="0" borderId="0" xfId="0" applyFont="1" applyBorder="1" applyAlignment="1" applyProtection="1">
      <alignment horizontal="right" vertical="center"/>
    </xf>
    <xf numFmtId="9" fontId="5" fillId="0" borderId="2"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14" fillId="0" borderId="2" xfId="0" applyFont="1" applyBorder="1" applyAlignment="1" applyProtection="1">
      <alignment vertical="center"/>
    </xf>
    <xf numFmtId="0" fontId="14" fillId="0" borderId="0" xfId="0" applyFont="1" applyBorder="1" applyAlignment="1" applyProtection="1">
      <alignment vertical="center"/>
    </xf>
    <xf numFmtId="9" fontId="4" fillId="0" borderId="2" xfId="0" applyNumberFormat="1" applyFont="1" applyFill="1" applyBorder="1" applyAlignment="1" applyProtection="1">
      <alignment vertical="center" wrapText="1"/>
    </xf>
    <xf numFmtId="0" fontId="14" fillId="0" borderId="2" xfId="0" applyFont="1" applyBorder="1" applyAlignment="1" applyProtection="1">
      <alignment vertical="center" wrapText="1"/>
    </xf>
    <xf numFmtId="9" fontId="5" fillId="0" borderId="4" xfId="0" applyNumberFormat="1" applyFont="1" applyFill="1" applyBorder="1" applyAlignment="1" applyProtection="1">
      <alignment vertical="center"/>
    </xf>
    <xf numFmtId="0" fontId="14" fillId="0" borderId="4" xfId="0" applyFont="1" applyBorder="1" applyAlignment="1" applyProtection="1">
      <alignment vertical="center"/>
    </xf>
    <xf numFmtId="0" fontId="18" fillId="0" borderId="6" xfId="0" applyFont="1" applyBorder="1" applyAlignment="1" applyProtection="1">
      <alignment horizontal="right" vertical="center"/>
    </xf>
    <xf numFmtId="0" fontId="14" fillId="0" borderId="47" xfId="0" applyFont="1" applyBorder="1" applyAlignment="1" applyProtection="1">
      <alignment horizontal="right" vertical="center"/>
    </xf>
    <xf numFmtId="0" fontId="35" fillId="0" borderId="125" xfId="0" applyFont="1" applyBorder="1" applyAlignment="1" applyProtection="1">
      <alignment vertical="center"/>
    </xf>
    <xf numFmtId="49" fontId="35" fillId="0" borderId="8" xfId="0" applyNumberFormat="1" applyFont="1" applyBorder="1" applyAlignment="1" applyProtection="1">
      <alignment vertical="center"/>
    </xf>
    <xf numFmtId="0" fontId="35" fillId="0" borderId="8" xfId="0" applyFont="1" applyBorder="1" applyAlignment="1" applyProtection="1">
      <alignment vertical="center"/>
    </xf>
    <xf numFmtId="0" fontId="35" fillId="0" borderId="7" xfId="0" applyFont="1" applyBorder="1" applyAlignment="1" applyProtection="1">
      <alignment vertical="center"/>
    </xf>
    <xf numFmtId="0" fontId="35" fillId="0" borderId="22" xfId="0" applyFont="1" applyBorder="1" applyAlignment="1" applyProtection="1">
      <alignment vertical="center"/>
    </xf>
    <xf numFmtId="179" fontId="35" fillId="0" borderId="57" xfId="0" applyNumberFormat="1" applyFont="1" applyBorder="1" applyAlignment="1" applyProtection="1">
      <alignment horizontal="left" vertical="center"/>
    </xf>
    <xf numFmtId="0" fontId="14" fillId="0" borderId="57" xfId="0" applyFont="1" applyBorder="1" applyAlignment="1" applyProtection="1">
      <alignment horizontal="left" vertical="center"/>
    </xf>
    <xf numFmtId="49" fontId="35" fillId="0" borderId="21" xfId="0" applyNumberFormat="1" applyFont="1" applyBorder="1" applyAlignment="1" applyProtection="1">
      <alignment vertical="center"/>
    </xf>
    <xf numFmtId="0" fontId="35" fillId="0" borderId="21" xfId="0" applyFont="1" applyBorder="1" applyAlignment="1" applyProtection="1">
      <alignment vertical="center"/>
    </xf>
    <xf numFmtId="49" fontId="55" fillId="0" borderId="161" xfId="0" applyNumberFormat="1" applyFont="1" applyBorder="1" applyAlignment="1" applyProtection="1">
      <alignment vertical="center"/>
    </xf>
    <xf numFmtId="0" fontId="35" fillId="0" borderId="1" xfId="0" applyFont="1" applyBorder="1" applyAlignment="1" applyProtection="1">
      <alignment vertical="center"/>
    </xf>
    <xf numFmtId="0" fontId="35" fillId="0" borderId="114" xfId="0" applyFont="1" applyBorder="1" applyAlignment="1" applyProtection="1">
      <alignment vertical="center"/>
    </xf>
    <xf numFmtId="0" fontId="59" fillId="0" borderId="35" xfId="0" applyFont="1" applyBorder="1" applyAlignment="1" applyProtection="1">
      <alignment horizontal="left" vertical="center"/>
    </xf>
    <xf numFmtId="0" fontId="10" fillId="0" borderId="15" xfId="0" applyFont="1" applyBorder="1" applyAlignment="1" applyProtection="1">
      <alignment horizontal="left" vertical="center"/>
    </xf>
    <xf numFmtId="0" fontId="10" fillId="0" borderId="39" xfId="0" applyFont="1" applyBorder="1" applyAlignment="1" applyProtection="1">
      <alignment horizontal="left" vertical="center"/>
    </xf>
    <xf numFmtId="176" fontId="35" fillId="0" borderId="35" xfId="0" applyNumberFormat="1" applyFont="1" applyBorder="1" applyAlignment="1" applyProtection="1">
      <alignment horizontal="left" vertical="center"/>
    </xf>
    <xf numFmtId="176" fontId="14" fillId="0" borderId="16" xfId="0" applyNumberFormat="1" applyFont="1" applyBorder="1" applyAlignment="1" applyProtection="1">
      <alignment horizontal="left" vertical="center"/>
    </xf>
    <xf numFmtId="165" fontId="25" fillId="0" borderId="7" xfId="0" applyNumberFormat="1" applyFont="1" applyFill="1" applyBorder="1" applyAlignment="1" applyProtection="1">
      <alignment horizontal="right" vertical="center"/>
    </xf>
    <xf numFmtId="0" fontId="35" fillId="0" borderId="32" xfId="0" applyFont="1" applyBorder="1" applyAlignment="1" applyProtection="1">
      <alignment vertical="center"/>
    </xf>
    <xf numFmtId="171" fontId="59" fillId="0" borderId="57" xfId="0" applyNumberFormat="1" applyFont="1" applyBorder="1" applyAlignment="1" applyProtection="1">
      <alignment horizontal="left" vertical="center"/>
    </xf>
    <xf numFmtId="0" fontId="59" fillId="0" borderId="57" xfId="0" applyFont="1" applyBorder="1" applyAlignment="1" applyProtection="1">
      <alignment vertical="center"/>
    </xf>
    <xf numFmtId="0" fontId="47" fillId="0" borderId="57" xfId="0" applyFont="1" applyBorder="1" applyAlignment="1" applyProtection="1">
      <alignment vertical="center"/>
    </xf>
    <xf numFmtId="0" fontId="18" fillId="0" borderId="2" xfId="0" applyFont="1" applyBorder="1" applyAlignment="1" applyProtection="1">
      <alignment horizontal="right" vertical="center"/>
    </xf>
    <xf numFmtId="49" fontId="35" fillId="0" borderId="0" xfId="0" applyNumberFormat="1" applyFont="1" applyBorder="1" applyAlignment="1" applyProtection="1">
      <alignment vertical="center"/>
    </xf>
    <xf numFmtId="0" fontId="35" fillId="0" borderId="0" xfId="0" applyFont="1" applyBorder="1" applyAlignment="1" applyProtection="1">
      <alignment vertical="center"/>
    </xf>
    <xf numFmtId="0" fontId="35" fillId="0" borderId="7" xfId="0" applyNumberFormat="1" applyFont="1" applyBorder="1" applyAlignment="1" applyProtection="1">
      <alignment vertical="center"/>
    </xf>
    <xf numFmtId="0" fontId="18" fillId="0" borderId="13" xfId="0" applyFont="1" applyFill="1" applyBorder="1" applyAlignment="1" applyProtection="1">
      <alignment horizontal="right" vertical="center"/>
    </xf>
    <xf numFmtId="49" fontId="68" fillId="0" borderId="57" xfId="0" applyNumberFormat="1" applyFont="1" applyBorder="1" applyAlignment="1" applyProtection="1">
      <alignment vertical="center"/>
    </xf>
    <xf numFmtId="0" fontId="68" fillId="0" borderId="57" xfId="0" applyFont="1" applyBorder="1" applyAlignment="1" applyProtection="1">
      <alignment vertical="center"/>
    </xf>
    <xf numFmtId="0" fontId="68" fillId="0" borderId="125" xfId="0" applyFont="1" applyBorder="1" applyAlignment="1" applyProtection="1">
      <alignment vertical="center"/>
    </xf>
    <xf numFmtId="171" fontId="27" fillId="0" borderId="32" xfId="0" applyNumberFormat="1" applyFont="1" applyBorder="1" applyAlignment="1" applyProtection="1">
      <alignment horizontal="center" vertical="center"/>
    </xf>
    <xf numFmtId="0" fontId="32" fillId="0" borderId="32" xfId="0" applyFont="1" applyBorder="1" applyAlignment="1" applyProtection="1">
      <alignment horizontal="center" vertical="center"/>
    </xf>
    <xf numFmtId="0" fontId="14" fillId="0" borderId="32" xfId="0" applyFont="1" applyBorder="1" applyAlignment="1" applyProtection="1">
      <alignment horizontal="center" vertical="center"/>
    </xf>
    <xf numFmtId="0" fontId="9" fillId="0" borderId="21" xfId="0" applyFont="1" applyFill="1" applyBorder="1" applyAlignment="1" applyProtection="1">
      <alignment horizontal="center" vertical="center" wrapText="1"/>
    </xf>
    <xf numFmtId="0" fontId="4" fillId="0" borderId="21" xfId="0" applyFont="1" applyBorder="1" applyAlignment="1" applyProtection="1">
      <alignment horizontal="center" vertical="center" wrapText="1"/>
    </xf>
    <xf numFmtId="43" fontId="5" fillId="0" borderId="21" xfId="0" applyNumberFormat="1" applyFont="1" applyFill="1" applyBorder="1" applyAlignment="1" applyProtection="1">
      <alignment vertical="center"/>
    </xf>
    <xf numFmtId="43" fontId="4" fillId="0" borderId="21" xfId="0" applyNumberFormat="1" applyFont="1" applyBorder="1" applyAlignment="1" applyProtection="1">
      <alignment vertical="center"/>
    </xf>
    <xf numFmtId="43" fontId="5" fillId="0" borderId="35" xfId="0" applyNumberFormat="1" applyFont="1" applyFill="1" applyBorder="1" applyAlignment="1" applyProtection="1">
      <alignment vertical="center"/>
    </xf>
    <xf numFmtId="43" fontId="4" fillId="0" borderId="39" xfId="0" applyNumberFormat="1" applyFont="1" applyBorder="1" applyAlignment="1" applyProtection="1">
      <alignment vertical="center"/>
    </xf>
    <xf numFmtId="43" fontId="14" fillId="0" borderId="39" xfId="0" applyNumberFormat="1" applyFont="1" applyBorder="1" applyAlignment="1" applyProtection="1">
      <alignment vertical="center"/>
    </xf>
    <xf numFmtId="43" fontId="14" fillId="0" borderId="15" xfId="0" applyNumberFormat="1" applyFont="1" applyBorder="1" applyAlignment="1" applyProtection="1">
      <alignment vertical="center"/>
    </xf>
    <xf numFmtId="0" fontId="75" fillId="3" borderId="34" xfId="13" applyFont="1" applyFill="1" applyBorder="1" applyAlignment="1" applyProtection="1">
      <alignment horizontal="left" vertical="center" wrapText="1"/>
      <protection locked="0"/>
    </xf>
    <xf numFmtId="0" fontId="75" fillId="3" borderId="37" xfId="13" applyFont="1" applyFill="1" applyBorder="1" applyAlignment="1" applyProtection="1">
      <alignment horizontal="left" vertical="center" wrapText="1"/>
      <protection locked="0"/>
    </xf>
    <xf numFmtId="0" fontId="75" fillId="3" borderId="7" xfId="13" applyFont="1" applyFill="1" applyBorder="1" applyAlignment="1" applyProtection="1">
      <alignment horizontal="left" vertical="center" wrapText="1"/>
      <protection locked="0"/>
    </xf>
    <xf numFmtId="0" fontId="75" fillId="3" borderId="22" xfId="13" applyFont="1" applyFill="1" applyBorder="1" applyAlignment="1" applyProtection="1">
      <alignment horizontal="left" vertical="center" wrapText="1"/>
      <protection locked="0"/>
    </xf>
    <xf numFmtId="165" fontId="25" fillId="0" borderId="11" xfId="0" applyNumberFormat="1" applyFont="1" applyFill="1" applyBorder="1" applyAlignment="1" applyProtection="1">
      <alignment horizontal="right" vertical="center"/>
    </xf>
    <xf numFmtId="43" fontId="20" fillId="3" borderId="117" xfId="0" applyNumberFormat="1" applyFont="1" applyFill="1" applyBorder="1" applyAlignment="1" applyProtection="1">
      <alignment vertical="center"/>
      <protection locked="0"/>
    </xf>
    <xf numFmtId="43" fontId="20" fillId="3" borderId="1" xfId="0" applyNumberFormat="1" applyFont="1" applyFill="1" applyBorder="1" applyAlignment="1" applyProtection="1">
      <alignment vertical="center"/>
      <protection locked="0"/>
    </xf>
    <xf numFmtId="43" fontId="4" fillId="0" borderId="163" xfId="0" applyNumberFormat="1" applyFont="1" applyBorder="1" applyAlignment="1" applyProtection="1">
      <alignment vertical="center"/>
      <protection locked="0"/>
    </xf>
    <xf numFmtId="43" fontId="20" fillId="3" borderId="57" xfId="0" applyNumberFormat="1" applyFont="1" applyFill="1" applyBorder="1" applyAlignment="1" applyProtection="1">
      <alignment vertical="center"/>
      <protection locked="0"/>
    </xf>
    <xf numFmtId="43" fontId="4" fillId="0" borderId="57" xfId="0" applyNumberFormat="1" applyFont="1" applyBorder="1" applyAlignment="1" applyProtection="1">
      <alignment vertical="center"/>
      <protection locked="0"/>
    </xf>
    <xf numFmtId="43" fontId="20" fillId="3" borderId="161" xfId="0" applyNumberFormat="1" applyFont="1" applyFill="1" applyBorder="1" applyAlignment="1" applyProtection="1">
      <alignment vertical="center"/>
      <protection locked="0"/>
    </xf>
    <xf numFmtId="43" fontId="4" fillId="0" borderId="1" xfId="0" applyNumberFormat="1" applyFont="1" applyBorder="1" applyAlignment="1" applyProtection="1">
      <alignment vertical="center"/>
      <protection locked="0"/>
    </xf>
    <xf numFmtId="0" fontId="9" fillId="0" borderId="35" xfId="0" applyFont="1" applyFill="1" applyBorder="1" applyAlignment="1" applyProtection="1">
      <alignment horizontal="center" vertical="center" wrapText="1"/>
    </xf>
    <xf numFmtId="0" fontId="4" fillId="0" borderId="39" xfId="0" applyFont="1" applyBorder="1" applyAlignment="1" applyProtection="1">
      <alignment horizontal="center" vertical="center" wrapText="1"/>
    </xf>
    <xf numFmtId="3" fontId="6" fillId="0" borderId="0" xfId="14" applyNumberFormat="1" applyFont="1" applyFill="1" applyBorder="1" applyAlignment="1" applyProtection="1">
      <alignment vertical="center" wrapText="1"/>
      <protection locked="0"/>
    </xf>
    <xf numFmtId="0" fontId="4" fillId="0" borderId="0" xfId="0" applyFont="1" applyFill="1" applyBorder="1" applyAlignment="1">
      <alignment vertical="center" wrapText="1"/>
    </xf>
    <xf numFmtId="0" fontId="34" fillId="0" borderId="2" xfId="0" applyFont="1" applyBorder="1" applyAlignment="1">
      <alignment horizontal="right" vertical="center"/>
    </xf>
    <xf numFmtId="0" fontId="34" fillId="0" borderId="0" xfId="0" applyFont="1" applyBorder="1" applyAlignment="1">
      <alignment horizontal="right" vertical="center"/>
    </xf>
    <xf numFmtId="0" fontId="17" fillId="0" borderId="51" xfId="0" applyFont="1" applyBorder="1" applyAlignment="1">
      <alignment horizontal="right" vertical="center"/>
    </xf>
    <xf numFmtId="0" fontId="7" fillId="0" borderId="2" xfId="0" applyFont="1" applyBorder="1" applyAlignment="1">
      <alignment horizontal="center" textRotation="180"/>
    </xf>
    <xf numFmtId="0" fontId="7" fillId="0" borderId="36" xfId="0" applyFont="1" applyBorder="1" applyAlignment="1">
      <alignment horizontal="center" textRotation="180"/>
    </xf>
    <xf numFmtId="0" fontId="7" fillId="0" borderId="26"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39" xfId="0" applyFont="1" applyBorder="1" applyAlignment="1">
      <alignment horizontal="center" vertical="center"/>
    </xf>
    <xf numFmtId="0" fontId="7" fillId="0" borderId="52" xfId="0" applyFont="1" applyBorder="1" applyAlignment="1">
      <alignment horizontal="center" vertical="center" wrapText="1"/>
    </xf>
    <xf numFmtId="0" fontId="4" fillId="0" borderId="0" xfId="0" applyFont="1" applyFill="1" applyBorder="1" applyAlignment="1">
      <alignment horizontal="left"/>
    </xf>
    <xf numFmtId="0" fontId="4" fillId="0" borderId="51" xfId="0" applyFont="1" applyFill="1" applyBorder="1" applyAlignment="1">
      <alignment horizontal="left"/>
    </xf>
    <xf numFmtId="0" fontId="7" fillId="0" borderId="0" xfId="0" applyFont="1" applyBorder="1" applyAlignment="1">
      <alignment horizontal="center"/>
    </xf>
    <xf numFmtId="0" fontId="4" fillId="0" borderId="0" xfId="0" applyFont="1" applyBorder="1" applyAlignment="1"/>
    <xf numFmtId="0" fontId="7" fillId="0" borderId="31" xfId="0" applyFont="1" applyBorder="1" applyAlignment="1"/>
    <xf numFmtId="0" fontId="14" fillId="0" borderId="10" xfId="0" applyFont="1" applyBorder="1" applyAlignment="1"/>
    <xf numFmtId="49" fontId="43" fillId="0" borderId="0" xfId="0" applyNumberFormat="1" applyFont="1" applyAlignment="1">
      <alignment horizontal="left" vertical="top" wrapText="1"/>
    </xf>
    <xf numFmtId="0" fontId="43" fillId="0" borderId="0" xfId="0" applyFont="1" applyAlignment="1">
      <alignment horizontal="left" vertical="top" wrapText="1"/>
    </xf>
    <xf numFmtId="0" fontId="43" fillId="0" borderId="5" xfId="0" applyFont="1" applyBorder="1" applyAlignment="1">
      <alignment horizontal="left" vertical="top" wrapText="1"/>
    </xf>
    <xf numFmtId="0" fontId="43" fillId="0" borderId="82" xfId="0" applyFont="1" applyBorder="1" applyAlignment="1">
      <alignment horizontal="left" vertical="top" wrapText="1"/>
    </xf>
    <xf numFmtId="0" fontId="43" fillId="0" borderId="170" xfId="0" applyFont="1" applyBorder="1" applyAlignment="1">
      <alignment horizontal="left" vertical="top" wrapText="1"/>
    </xf>
    <xf numFmtId="49" fontId="4" fillId="0" borderId="0" xfId="0" applyNumberFormat="1" applyFont="1" applyBorder="1" applyAlignment="1"/>
    <xf numFmtId="0" fontId="4" fillId="0" borderId="0" xfId="0" applyFont="1" applyAlignment="1"/>
    <xf numFmtId="0" fontId="4" fillId="0" borderId="5" xfId="0" applyFont="1" applyBorder="1" applyAlignment="1"/>
    <xf numFmtId="49" fontId="4" fillId="0" borderId="136" xfId="0" applyNumberFormat="1" applyFont="1" applyBorder="1" applyAlignment="1"/>
    <xf numFmtId="0" fontId="4" fillId="0" borderId="136" xfId="0" applyFont="1" applyBorder="1" applyAlignment="1"/>
    <xf numFmtId="0" fontId="4" fillId="0" borderId="171" xfId="0" applyFont="1" applyBorder="1" applyAlignment="1"/>
    <xf numFmtId="49" fontId="4" fillId="0" borderId="0" xfId="0" applyNumberFormat="1" applyFont="1" applyAlignment="1"/>
    <xf numFmtId="0" fontId="7" fillId="0" borderId="0" xfId="0" applyFont="1" applyFill="1" applyBorder="1" applyAlignment="1">
      <alignment horizontal="center"/>
    </xf>
    <xf numFmtId="182" fontId="1" fillId="0" borderId="10" xfId="0" applyNumberFormat="1" applyFont="1" applyBorder="1" applyAlignment="1">
      <alignment horizontal="left"/>
    </xf>
    <xf numFmtId="0" fontId="0" fillId="0" borderId="10" xfId="0" applyBorder="1" applyAlignment="1">
      <alignment horizontal="left"/>
    </xf>
    <xf numFmtId="0" fontId="7" fillId="0" borderId="0" xfId="0" applyFont="1" applyBorder="1" applyAlignment="1">
      <alignment horizontal="right" vertical="center"/>
    </xf>
    <xf numFmtId="14" fontId="4" fillId="3" borderId="35" xfId="0" applyNumberFormat="1" applyFont="1" applyFill="1" applyBorder="1" applyAlignment="1" applyProtection="1">
      <alignment vertical="center"/>
      <protection locked="0"/>
    </xf>
    <xf numFmtId="14" fontId="4" fillId="3" borderId="15" xfId="0" applyNumberFormat="1" applyFont="1" applyFill="1" applyBorder="1" applyAlignment="1" applyProtection="1">
      <alignment vertical="center"/>
      <protection locked="0"/>
    </xf>
    <xf numFmtId="14" fontId="4" fillId="3" borderId="16" xfId="0" applyNumberFormat="1" applyFont="1" applyFill="1" applyBorder="1" applyAlignment="1" applyProtection="1">
      <alignment vertical="center"/>
      <protection locked="0"/>
    </xf>
    <xf numFmtId="0" fontId="18" fillId="0" borderId="21" xfId="0" applyFont="1" applyBorder="1" applyAlignment="1">
      <alignment horizontal="center" vertical="center" wrapText="1"/>
    </xf>
    <xf numFmtId="0" fontId="18" fillId="0" borderId="35" xfId="0" applyFont="1" applyBorder="1" applyAlignment="1">
      <alignment horizontal="center" vertical="center" wrapText="1"/>
    </xf>
    <xf numFmtId="0" fontId="0" fillId="0" borderId="39" xfId="0" applyBorder="1" applyAlignment="1">
      <alignment horizontal="center" vertical="center" wrapText="1"/>
    </xf>
    <xf numFmtId="0" fontId="0" fillId="0" borderId="21" xfId="0" applyBorder="1" applyAlignment="1">
      <alignment wrapText="1"/>
    </xf>
    <xf numFmtId="0" fontId="93" fillId="0" borderId="39" xfId="0" applyFont="1" applyBorder="1" applyAlignment="1">
      <alignment wrapText="1"/>
    </xf>
    <xf numFmtId="0" fontId="18" fillId="0" borderId="39" xfId="0" applyFont="1" applyBorder="1" applyAlignment="1">
      <alignment horizontal="center" vertical="center" wrapText="1"/>
    </xf>
    <xf numFmtId="0" fontId="18" fillId="0" borderId="52" xfId="0" applyFont="1" applyBorder="1" applyAlignment="1">
      <alignment horizontal="center" vertical="center" wrapText="1"/>
    </xf>
    <xf numFmtId="0" fontId="0" fillId="0" borderId="32" xfId="0" applyBorder="1" applyAlignment="1">
      <alignment wrapText="1"/>
    </xf>
    <xf numFmtId="0" fontId="18" fillId="0" borderId="112" xfId="0" applyFont="1" applyBorder="1" applyAlignment="1">
      <alignment horizontal="center" vertical="center" wrapText="1"/>
    </xf>
    <xf numFmtId="0" fontId="0" fillId="0" borderId="68" xfId="0" applyBorder="1" applyAlignment="1"/>
    <xf numFmtId="0" fontId="0" fillId="0" borderId="21" xfId="0" applyBorder="1" applyAlignment="1"/>
    <xf numFmtId="0" fontId="17" fillId="0" borderId="35"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0" fontId="7" fillId="0" borderId="156" xfId="0" applyFont="1" applyFill="1" applyBorder="1" applyAlignment="1">
      <alignment horizontal="center" wrapText="1"/>
    </xf>
    <xf numFmtId="0" fontId="86" fillId="0" borderId="52" xfId="0" applyFont="1" applyBorder="1" applyAlignment="1">
      <alignment wrapText="1"/>
    </xf>
    <xf numFmtId="0" fontId="0" fillId="0" borderId="32" xfId="0" applyBorder="1" applyAlignment="1">
      <alignment horizontal="center" vertical="center"/>
    </xf>
    <xf numFmtId="0" fontId="86" fillId="0" borderId="32" xfId="0" applyFont="1" applyBorder="1" applyAlignment="1">
      <alignment horizontal="center" vertical="center" wrapText="1"/>
    </xf>
    <xf numFmtId="0" fontId="7" fillId="0" borderId="24" xfId="0" applyFont="1" applyBorder="1" applyAlignment="1">
      <alignment horizontal="center" vertical="center" wrapText="1"/>
    </xf>
    <xf numFmtId="0" fontId="0" fillId="0" borderId="30" xfId="0" applyBorder="1" applyAlignment="1">
      <alignment horizontal="center" vertical="center" wrapText="1"/>
    </xf>
    <xf numFmtId="0" fontId="16" fillId="0" borderId="6" xfId="0" applyFont="1" applyBorder="1" applyAlignment="1">
      <alignment horizontal="right" vertical="center"/>
    </xf>
    <xf numFmtId="0" fontId="16" fillId="0" borderId="7" xfId="0" applyFont="1" applyBorder="1" applyAlignment="1">
      <alignment horizontal="right" vertical="center"/>
    </xf>
    <xf numFmtId="1" fontId="16" fillId="0" borderId="7" xfId="0" applyNumberFormat="1" applyFont="1" applyBorder="1" applyAlignment="1" applyProtection="1">
      <alignment horizontal="right" vertical="center"/>
    </xf>
    <xf numFmtId="0" fontId="0" fillId="0" borderId="7" xfId="0" applyBorder="1" applyAlignment="1">
      <alignment horizontal="right" vertical="center"/>
    </xf>
    <xf numFmtId="0" fontId="18" fillId="0" borderId="21" xfId="0" applyFont="1" applyBorder="1" applyAlignment="1">
      <alignment horizontal="center" vertical="center"/>
    </xf>
    <xf numFmtId="0" fontId="7" fillId="0" borderId="109" xfId="0" applyFont="1" applyBorder="1" applyAlignment="1">
      <alignment horizontal="center"/>
    </xf>
    <xf numFmtId="0" fontId="86" fillId="0" borderId="109" xfId="0" applyFont="1" applyBorder="1" applyAlignment="1">
      <alignment horizontal="center"/>
    </xf>
    <xf numFmtId="0" fontId="4" fillId="0" borderId="82" xfId="0" applyFont="1" applyBorder="1" applyAlignment="1">
      <alignment horizontal="center"/>
    </xf>
    <xf numFmtId="0" fontId="4" fillId="0" borderId="170" xfId="0" applyFont="1" applyBorder="1" applyAlignment="1">
      <alignment horizontal="center"/>
    </xf>
    <xf numFmtId="0" fontId="4" fillId="0" borderId="31" xfId="0" applyFont="1" applyBorder="1" applyAlignment="1">
      <alignment horizontal="center"/>
    </xf>
    <xf numFmtId="0" fontId="4" fillId="0" borderId="49" xfId="0" applyFont="1" applyBorder="1" applyAlignment="1">
      <alignment horizontal="center"/>
    </xf>
    <xf numFmtId="0" fontId="4" fillId="0" borderId="183" xfId="0" applyFont="1" applyBorder="1" applyAlignment="1">
      <alignment horizontal="center"/>
    </xf>
    <xf numFmtId="0" fontId="4" fillId="0" borderId="100" xfId="0" quotePrefix="1" applyFont="1" applyBorder="1" applyAlignment="1">
      <alignment horizontal="center"/>
    </xf>
    <xf numFmtId="0" fontId="7" fillId="0" borderId="35" xfId="0" applyFont="1" applyBorder="1" applyAlignment="1">
      <alignment horizontal="center"/>
    </xf>
    <xf numFmtId="0" fontId="0" fillId="0" borderId="39" xfId="0" applyBorder="1" applyAlignment="1"/>
    <xf numFmtId="185" fontId="7" fillId="0" borderId="203" xfId="0" applyNumberFormat="1" applyFont="1" applyBorder="1" applyAlignment="1">
      <alignment horizontal="center"/>
    </xf>
    <xf numFmtId="0" fontId="7" fillId="0" borderId="67" xfId="0" applyFont="1" applyBorder="1" applyAlignment="1">
      <alignment horizontal="center"/>
    </xf>
    <xf numFmtId="0" fontId="7" fillId="0" borderId="110" xfId="0" applyFont="1" applyBorder="1" applyAlignment="1">
      <alignment horizontal="center"/>
    </xf>
    <xf numFmtId="0" fontId="4" fillId="0" borderId="67" xfId="0" applyFont="1" applyBorder="1" applyAlignment="1">
      <alignment horizontal="center"/>
    </xf>
    <xf numFmtId="0" fontId="4" fillId="0" borderId="110" xfId="0" applyFont="1" applyBorder="1" applyAlignment="1">
      <alignment horizontal="center"/>
    </xf>
    <xf numFmtId="0" fontId="4" fillId="0" borderId="0" xfId="0" applyFont="1" applyAlignment="1">
      <alignment horizontal="justify" vertical="center" wrapText="1"/>
    </xf>
    <xf numFmtId="0" fontId="102" fillId="0" borderId="0" xfId="0" applyFont="1" applyAlignment="1">
      <alignment wrapText="1"/>
    </xf>
    <xf numFmtId="0" fontId="7" fillId="0" borderId="193" xfId="0" applyFont="1" applyBorder="1" applyAlignment="1">
      <alignment horizontal="center"/>
    </xf>
    <xf numFmtId="0" fontId="7" fillId="0" borderId="49" xfId="0" applyFont="1" applyBorder="1" applyAlignment="1">
      <alignment horizontal="center"/>
    </xf>
    <xf numFmtId="0" fontId="20" fillId="3" borderId="164" xfId="0" applyFont="1" applyFill="1" applyBorder="1" applyAlignment="1" applyProtection="1">
      <alignment vertical="center"/>
      <protection locked="0"/>
    </xf>
    <xf numFmtId="0" fontId="20" fillId="3" borderId="165" xfId="0" applyFont="1" applyFill="1" applyBorder="1" applyAlignment="1" applyProtection="1">
      <alignment vertical="center"/>
      <protection locked="0"/>
    </xf>
    <xf numFmtId="0" fontId="20" fillId="3" borderId="28" xfId="0" applyFont="1" applyFill="1" applyBorder="1" applyAlignment="1" applyProtection="1">
      <alignment vertical="center"/>
      <protection locked="0"/>
    </xf>
    <xf numFmtId="0" fontId="20" fillId="3" borderId="44" xfId="0" applyFont="1" applyFill="1" applyBorder="1" applyAlignment="1" applyProtection="1">
      <alignment vertical="center"/>
      <protection locked="0"/>
    </xf>
    <xf numFmtId="0" fontId="20" fillId="3" borderId="25" xfId="0" applyFont="1" applyFill="1" applyBorder="1" applyAlignment="1" applyProtection="1">
      <alignment vertical="center"/>
      <protection locked="0"/>
    </xf>
    <xf numFmtId="0" fontId="20" fillId="3" borderId="166" xfId="0" applyFont="1" applyFill="1" applyBorder="1" applyAlignment="1" applyProtection="1">
      <alignment vertical="center"/>
      <protection locked="0"/>
    </xf>
    <xf numFmtId="0" fontId="16" fillId="0" borderId="0" xfId="0" applyFont="1" applyBorder="1" applyAlignment="1">
      <alignment horizontal="right" vertical="center"/>
    </xf>
    <xf numFmtId="0" fontId="0" fillId="0" borderId="0" xfId="0" applyBorder="1" applyAlignment="1">
      <alignment horizontal="right" vertical="center"/>
    </xf>
    <xf numFmtId="0" fontId="18" fillId="0" borderId="35" xfId="0" applyFont="1" applyBorder="1" applyAlignment="1">
      <alignment horizontal="center" vertical="center"/>
    </xf>
    <xf numFmtId="0" fontId="18" fillId="0" borderId="39" xfId="0" applyFont="1" applyBorder="1" applyAlignment="1">
      <alignment horizontal="center" vertical="center"/>
    </xf>
    <xf numFmtId="1" fontId="16" fillId="0" borderId="7" xfId="0" applyNumberFormat="1" applyFont="1" applyBorder="1" applyAlignment="1">
      <alignment horizontal="right" vertical="center"/>
    </xf>
    <xf numFmtId="0" fontId="20" fillId="3" borderId="167" xfId="0" applyFont="1" applyFill="1" applyBorder="1" applyAlignment="1" applyProtection="1">
      <alignment vertical="center"/>
      <protection locked="0"/>
    </xf>
    <xf numFmtId="0" fontId="20" fillId="3" borderId="43" xfId="0" applyFont="1" applyFill="1" applyBorder="1" applyAlignment="1" applyProtection="1">
      <alignment vertical="center"/>
      <protection locked="0"/>
    </xf>
    <xf numFmtId="0" fontId="16" fillId="0" borderId="2" xfId="0" applyFont="1" applyBorder="1" applyAlignment="1">
      <alignment horizontal="right" vertical="center"/>
    </xf>
    <xf numFmtId="0" fontId="14" fillId="0" borderId="3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5" xfId="0" applyFont="1" applyBorder="1" applyAlignment="1">
      <alignment vertical="center" wrapText="1"/>
    </xf>
    <xf numFmtId="0" fontId="14" fillId="0" borderId="15" xfId="0" applyFont="1" applyBorder="1" applyAlignment="1">
      <alignment vertical="center" wrapText="1"/>
    </xf>
    <xf numFmtId="0" fontId="14" fillId="0" borderId="39" xfId="0" applyFont="1" applyBorder="1" applyAlignment="1">
      <alignment vertical="center" wrapText="1"/>
    </xf>
    <xf numFmtId="0" fontId="20" fillId="3" borderId="168" xfId="0" applyFont="1" applyFill="1" applyBorder="1" applyAlignment="1" applyProtection="1">
      <alignment vertical="center"/>
      <protection locked="0"/>
    </xf>
  </cellXfs>
  <cellStyles count="18">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Typing, Duplicating, &amp; Printing" xfId="17"/>
    <cellStyle name="Percent" xfId="15" builtinId="5"/>
    <cellStyle name="Total" xfId="16" builtinId="25" customBuiltin="1"/>
  </cellStyles>
  <dxfs count="2">
    <dxf>
      <font>
        <b/>
        <i val="0"/>
        <condense val="0"/>
        <extend val="0"/>
        <color indexed="10"/>
      </font>
    </dxf>
    <dxf>
      <font>
        <b/>
        <i val="0"/>
        <condense val="0"/>
        <extend val="0"/>
        <color indexed="1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0</xdr:colOff>
      <xdr:row>46</xdr:row>
      <xdr:rowOff>0</xdr:rowOff>
    </xdr:to>
    <xdr:sp macro="" textlink="">
      <xdr:nvSpPr>
        <xdr:cNvPr id="3237" name="AutoShape 23"/>
        <xdr:cNvSpPr>
          <a:spLocks/>
        </xdr:cNvSpPr>
      </xdr:nvSpPr>
      <xdr:spPr bwMode="auto">
        <a:xfrm>
          <a:off x="0" y="14373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46</xdr:row>
      <xdr:rowOff>647700</xdr:rowOff>
    </xdr:from>
    <xdr:to>
      <xdr:col>0</xdr:col>
      <xdr:colOff>0</xdr:colOff>
      <xdr:row>49</xdr:row>
      <xdr:rowOff>0</xdr:rowOff>
    </xdr:to>
    <xdr:sp macro="" textlink="">
      <xdr:nvSpPr>
        <xdr:cNvPr id="3238" name="AutoShape 27"/>
        <xdr:cNvSpPr>
          <a:spLocks/>
        </xdr:cNvSpPr>
      </xdr:nvSpPr>
      <xdr:spPr bwMode="auto">
        <a:xfrm>
          <a:off x="0" y="15020925"/>
          <a:ext cx="0" cy="8191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49</xdr:row>
      <xdr:rowOff>647700</xdr:rowOff>
    </xdr:from>
    <xdr:to>
      <xdr:col>0</xdr:col>
      <xdr:colOff>0</xdr:colOff>
      <xdr:row>50</xdr:row>
      <xdr:rowOff>0</xdr:rowOff>
    </xdr:to>
    <xdr:sp macro="" textlink="">
      <xdr:nvSpPr>
        <xdr:cNvPr id="3239" name="AutoShape 30"/>
        <xdr:cNvSpPr>
          <a:spLocks/>
        </xdr:cNvSpPr>
      </xdr:nvSpPr>
      <xdr:spPr bwMode="auto">
        <a:xfrm>
          <a:off x="0" y="16278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36</xdr:row>
      <xdr:rowOff>28575</xdr:rowOff>
    </xdr:from>
    <xdr:to>
      <xdr:col>0</xdr:col>
      <xdr:colOff>0</xdr:colOff>
      <xdr:row>43</xdr:row>
      <xdr:rowOff>0</xdr:rowOff>
    </xdr:to>
    <xdr:sp macro="" textlink="">
      <xdr:nvSpPr>
        <xdr:cNvPr id="3240" name="AutoShape 32"/>
        <xdr:cNvSpPr>
          <a:spLocks/>
        </xdr:cNvSpPr>
      </xdr:nvSpPr>
      <xdr:spPr bwMode="auto">
        <a:xfrm>
          <a:off x="0" y="9686925"/>
          <a:ext cx="0" cy="34004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3241" name="AutoShape 33"/>
        <xdr:cNvSpPr>
          <a:spLocks/>
        </xdr:cNvSpPr>
      </xdr:nvSpPr>
      <xdr:spPr bwMode="auto">
        <a:xfrm>
          <a:off x="0" y="14373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50</xdr:row>
      <xdr:rowOff>0</xdr:rowOff>
    </xdr:from>
    <xdr:to>
      <xdr:col>0</xdr:col>
      <xdr:colOff>0</xdr:colOff>
      <xdr:row>50</xdr:row>
      <xdr:rowOff>0</xdr:rowOff>
    </xdr:to>
    <xdr:sp macro="" textlink="">
      <xdr:nvSpPr>
        <xdr:cNvPr id="3242" name="AutoShape 36"/>
        <xdr:cNvSpPr>
          <a:spLocks/>
        </xdr:cNvSpPr>
      </xdr:nvSpPr>
      <xdr:spPr bwMode="auto">
        <a:xfrm>
          <a:off x="0" y="16278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104775</xdr:colOff>
      <xdr:row>1</xdr:row>
      <xdr:rowOff>28575</xdr:rowOff>
    </xdr:from>
    <xdr:to>
      <xdr:col>3</xdr:col>
      <xdr:colOff>2047875</xdr:colOff>
      <xdr:row>3</xdr:row>
      <xdr:rowOff>133350</xdr:rowOff>
    </xdr:to>
    <xdr:pic>
      <xdr:nvPicPr>
        <xdr:cNvPr id="3243" name="Picture 1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5" y="533400"/>
          <a:ext cx="29622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47</xdr:row>
      <xdr:rowOff>0</xdr:rowOff>
    </xdr:from>
    <xdr:to>
      <xdr:col>0</xdr:col>
      <xdr:colOff>0</xdr:colOff>
      <xdr:row>47</xdr:row>
      <xdr:rowOff>0</xdr:rowOff>
    </xdr:to>
    <xdr:sp macro="" textlink="">
      <xdr:nvSpPr>
        <xdr:cNvPr id="20504" name="AutoShape 1"/>
        <xdr:cNvSpPr>
          <a:spLocks/>
        </xdr:cNvSpPr>
      </xdr:nvSpPr>
      <xdr:spPr bwMode="auto">
        <a:xfrm>
          <a:off x="0" y="14773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47</xdr:row>
      <xdr:rowOff>647700</xdr:rowOff>
    </xdr:from>
    <xdr:to>
      <xdr:col>0</xdr:col>
      <xdr:colOff>0</xdr:colOff>
      <xdr:row>50</xdr:row>
      <xdr:rowOff>0</xdr:rowOff>
    </xdr:to>
    <xdr:sp macro="" textlink="">
      <xdr:nvSpPr>
        <xdr:cNvPr id="20505" name="AutoShape 2"/>
        <xdr:cNvSpPr>
          <a:spLocks/>
        </xdr:cNvSpPr>
      </xdr:nvSpPr>
      <xdr:spPr bwMode="auto">
        <a:xfrm>
          <a:off x="0" y="15420975"/>
          <a:ext cx="0" cy="9525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50</xdr:row>
      <xdr:rowOff>647700</xdr:rowOff>
    </xdr:from>
    <xdr:to>
      <xdr:col>0</xdr:col>
      <xdr:colOff>0</xdr:colOff>
      <xdr:row>51</xdr:row>
      <xdr:rowOff>0</xdr:rowOff>
    </xdr:to>
    <xdr:sp macro="" textlink="">
      <xdr:nvSpPr>
        <xdr:cNvPr id="20506" name="AutoShape 3"/>
        <xdr:cNvSpPr>
          <a:spLocks/>
        </xdr:cNvSpPr>
      </xdr:nvSpPr>
      <xdr:spPr bwMode="auto">
        <a:xfrm>
          <a:off x="0" y="16811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36</xdr:row>
      <xdr:rowOff>28575</xdr:rowOff>
    </xdr:from>
    <xdr:to>
      <xdr:col>0</xdr:col>
      <xdr:colOff>0</xdr:colOff>
      <xdr:row>43</xdr:row>
      <xdr:rowOff>0</xdr:rowOff>
    </xdr:to>
    <xdr:sp macro="" textlink="">
      <xdr:nvSpPr>
        <xdr:cNvPr id="20507" name="AutoShape 4"/>
        <xdr:cNvSpPr>
          <a:spLocks/>
        </xdr:cNvSpPr>
      </xdr:nvSpPr>
      <xdr:spPr bwMode="auto">
        <a:xfrm>
          <a:off x="0" y="9686925"/>
          <a:ext cx="0" cy="34004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20508" name="AutoShape 5"/>
        <xdr:cNvSpPr>
          <a:spLocks/>
        </xdr:cNvSpPr>
      </xdr:nvSpPr>
      <xdr:spPr bwMode="auto">
        <a:xfrm>
          <a:off x="0" y="14773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51</xdr:row>
      <xdr:rowOff>0</xdr:rowOff>
    </xdr:from>
    <xdr:to>
      <xdr:col>0</xdr:col>
      <xdr:colOff>0</xdr:colOff>
      <xdr:row>51</xdr:row>
      <xdr:rowOff>0</xdr:rowOff>
    </xdr:to>
    <xdr:sp macro="" textlink="">
      <xdr:nvSpPr>
        <xdr:cNvPr id="20509" name="AutoShape 6"/>
        <xdr:cNvSpPr>
          <a:spLocks/>
        </xdr:cNvSpPr>
      </xdr:nvSpPr>
      <xdr:spPr bwMode="auto">
        <a:xfrm>
          <a:off x="0" y="16811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104775</xdr:colOff>
      <xdr:row>1</xdr:row>
      <xdr:rowOff>28575</xdr:rowOff>
    </xdr:from>
    <xdr:to>
      <xdr:col>3</xdr:col>
      <xdr:colOff>2047875</xdr:colOff>
      <xdr:row>3</xdr:row>
      <xdr:rowOff>133350</xdr:rowOff>
    </xdr:to>
    <xdr:pic>
      <xdr:nvPicPr>
        <xdr:cNvPr id="20510"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5" y="533400"/>
          <a:ext cx="28479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100</xdr:row>
      <xdr:rowOff>28575</xdr:rowOff>
    </xdr:from>
    <xdr:to>
      <xdr:col>15</xdr:col>
      <xdr:colOff>190500</xdr:colOff>
      <xdr:row>101</xdr:row>
      <xdr:rowOff>152400</xdr:rowOff>
    </xdr:to>
    <xdr:sp macro="" textlink="">
      <xdr:nvSpPr>
        <xdr:cNvPr id="1091" name="AutoShape 6"/>
        <xdr:cNvSpPr>
          <a:spLocks/>
        </xdr:cNvSpPr>
      </xdr:nvSpPr>
      <xdr:spPr bwMode="auto">
        <a:xfrm>
          <a:off x="10229850" y="210216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94</xdr:row>
      <xdr:rowOff>28575</xdr:rowOff>
    </xdr:from>
    <xdr:to>
      <xdr:col>15</xdr:col>
      <xdr:colOff>190500</xdr:colOff>
      <xdr:row>95</xdr:row>
      <xdr:rowOff>152400</xdr:rowOff>
    </xdr:to>
    <xdr:sp macro="" textlink="">
      <xdr:nvSpPr>
        <xdr:cNvPr id="1092" name="AutoShape 7"/>
        <xdr:cNvSpPr>
          <a:spLocks/>
        </xdr:cNvSpPr>
      </xdr:nvSpPr>
      <xdr:spPr bwMode="auto">
        <a:xfrm>
          <a:off x="10229850" y="198786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117</xdr:row>
      <xdr:rowOff>28575</xdr:rowOff>
    </xdr:from>
    <xdr:to>
      <xdr:col>15</xdr:col>
      <xdr:colOff>190500</xdr:colOff>
      <xdr:row>118</xdr:row>
      <xdr:rowOff>152400</xdr:rowOff>
    </xdr:to>
    <xdr:sp macro="" textlink="">
      <xdr:nvSpPr>
        <xdr:cNvPr id="1093" name="AutoShape 8"/>
        <xdr:cNvSpPr>
          <a:spLocks/>
        </xdr:cNvSpPr>
      </xdr:nvSpPr>
      <xdr:spPr bwMode="auto">
        <a:xfrm>
          <a:off x="10229850" y="246221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120</xdr:row>
      <xdr:rowOff>28575</xdr:rowOff>
    </xdr:from>
    <xdr:to>
      <xdr:col>15</xdr:col>
      <xdr:colOff>190500</xdr:colOff>
      <xdr:row>121</xdr:row>
      <xdr:rowOff>152400</xdr:rowOff>
    </xdr:to>
    <xdr:sp macro="" textlink="">
      <xdr:nvSpPr>
        <xdr:cNvPr id="1094" name="AutoShape 9"/>
        <xdr:cNvSpPr>
          <a:spLocks/>
        </xdr:cNvSpPr>
      </xdr:nvSpPr>
      <xdr:spPr bwMode="auto">
        <a:xfrm>
          <a:off x="10229850" y="251936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109</xdr:row>
      <xdr:rowOff>0</xdr:rowOff>
    </xdr:from>
    <xdr:to>
      <xdr:col>15</xdr:col>
      <xdr:colOff>209550</xdr:colOff>
      <xdr:row>110</xdr:row>
      <xdr:rowOff>238125</xdr:rowOff>
    </xdr:to>
    <xdr:sp macro="" textlink="">
      <xdr:nvSpPr>
        <xdr:cNvPr id="1095" name="AutoShape 13"/>
        <xdr:cNvSpPr>
          <a:spLocks/>
        </xdr:cNvSpPr>
      </xdr:nvSpPr>
      <xdr:spPr bwMode="auto">
        <a:xfrm>
          <a:off x="10258425" y="22898100"/>
          <a:ext cx="180975" cy="381000"/>
        </a:xfrm>
        <a:prstGeom prst="rightBrace">
          <a:avLst>
            <a:gd name="adj1" fmla="val 175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91</xdr:row>
      <xdr:rowOff>28575</xdr:rowOff>
    </xdr:from>
    <xdr:to>
      <xdr:col>15</xdr:col>
      <xdr:colOff>266700</xdr:colOff>
      <xdr:row>92</xdr:row>
      <xdr:rowOff>152400</xdr:rowOff>
    </xdr:to>
    <xdr:sp macro="" textlink="">
      <xdr:nvSpPr>
        <xdr:cNvPr id="1096" name="AutoShape 48"/>
        <xdr:cNvSpPr>
          <a:spLocks/>
        </xdr:cNvSpPr>
      </xdr:nvSpPr>
      <xdr:spPr bwMode="auto">
        <a:xfrm>
          <a:off x="10258425" y="19307175"/>
          <a:ext cx="238125" cy="314325"/>
        </a:xfrm>
        <a:prstGeom prst="rightBrace">
          <a:avLst>
            <a:gd name="adj1" fmla="val 11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97</xdr:row>
      <xdr:rowOff>28575</xdr:rowOff>
    </xdr:from>
    <xdr:to>
      <xdr:col>15</xdr:col>
      <xdr:colOff>190500</xdr:colOff>
      <xdr:row>98</xdr:row>
      <xdr:rowOff>180975</xdr:rowOff>
    </xdr:to>
    <xdr:sp macro="" textlink="">
      <xdr:nvSpPr>
        <xdr:cNvPr id="1097" name="AutoShape 61"/>
        <xdr:cNvSpPr>
          <a:spLocks/>
        </xdr:cNvSpPr>
      </xdr:nvSpPr>
      <xdr:spPr bwMode="auto">
        <a:xfrm>
          <a:off x="10229850" y="20450175"/>
          <a:ext cx="190500" cy="342900"/>
        </a:xfrm>
        <a:prstGeom prst="rightBrace">
          <a:avLst>
            <a:gd name="adj1" fmla="val 1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106</xdr:row>
      <xdr:rowOff>28575</xdr:rowOff>
    </xdr:from>
    <xdr:to>
      <xdr:col>15</xdr:col>
      <xdr:colOff>190500</xdr:colOff>
      <xdr:row>108</xdr:row>
      <xdr:rowOff>0</xdr:rowOff>
    </xdr:to>
    <xdr:sp macro="" textlink="">
      <xdr:nvSpPr>
        <xdr:cNvPr id="1098" name="AutoShape 62"/>
        <xdr:cNvSpPr>
          <a:spLocks/>
        </xdr:cNvSpPr>
      </xdr:nvSpPr>
      <xdr:spPr bwMode="auto">
        <a:xfrm>
          <a:off x="10229850" y="22269450"/>
          <a:ext cx="190500" cy="438150"/>
        </a:xfrm>
        <a:prstGeom prst="rightBrace">
          <a:avLst>
            <a:gd name="adj1" fmla="val 1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103</xdr:row>
      <xdr:rowOff>28575</xdr:rowOff>
    </xdr:from>
    <xdr:to>
      <xdr:col>15</xdr:col>
      <xdr:colOff>190500</xdr:colOff>
      <xdr:row>105</xdr:row>
      <xdr:rowOff>47625</xdr:rowOff>
    </xdr:to>
    <xdr:sp macro="" textlink="">
      <xdr:nvSpPr>
        <xdr:cNvPr id="1099" name="AutoShape 63"/>
        <xdr:cNvSpPr>
          <a:spLocks/>
        </xdr:cNvSpPr>
      </xdr:nvSpPr>
      <xdr:spPr bwMode="auto">
        <a:xfrm>
          <a:off x="10229850" y="21697950"/>
          <a:ext cx="190500" cy="400050"/>
        </a:xfrm>
        <a:prstGeom prst="rightBrace">
          <a:avLst>
            <a:gd name="adj1" fmla="val 1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112</xdr:row>
      <xdr:rowOff>28575</xdr:rowOff>
    </xdr:from>
    <xdr:to>
      <xdr:col>15</xdr:col>
      <xdr:colOff>190500</xdr:colOff>
      <xdr:row>113</xdr:row>
      <xdr:rowOff>219075</xdr:rowOff>
    </xdr:to>
    <xdr:sp macro="" textlink="">
      <xdr:nvSpPr>
        <xdr:cNvPr id="1100" name="AutoShape 64"/>
        <xdr:cNvSpPr>
          <a:spLocks/>
        </xdr:cNvSpPr>
      </xdr:nvSpPr>
      <xdr:spPr bwMode="auto">
        <a:xfrm>
          <a:off x="10229850" y="23498175"/>
          <a:ext cx="190500" cy="381000"/>
        </a:xfrm>
        <a:prstGeom prst="rightBrace">
          <a:avLst>
            <a:gd name="adj1" fmla="val 16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0</xdr:row>
      <xdr:rowOff>85725</xdr:rowOff>
    </xdr:from>
    <xdr:to>
      <xdr:col>4</xdr:col>
      <xdr:colOff>123825</xdr:colOff>
      <xdr:row>2</xdr:row>
      <xdr:rowOff>85725</xdr:rowOff>
    </xdr:to>
    <xdr:pic>
      <xdr:nvPicPr>
        <xdr:cNvPr id="1101" name="Picture 6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0" y="85725"/>
          <a:ext cx="2514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4</xdr:row>
      <xdr:rowOff>9525</xdr:rowOff>
    </xdr:from>
    <xdr:to>
      <xdr:col>9</xdr:col>
      <xdr:colOff>9525</xdr:colOff>
      <xdr:row>4</xdr:row>
      <xdr:rowOff>323850</xdr:rowOff>
    </xdr:to>
    <xdr:sp macro="" textlink="">
      <xdr:nvSpPr>
        <xdr:cNvPr id="5125" name="Line 3"/>
        <xdr:cNvSpPr>
          <a:spLocks noChangeShapeType="1"/>
        </xdr:cNvSpPr>
      </xdr:nvSpPr>
      <xdr:spPr bwMode="auto">
        <a:xfrm flipH="1">
          <a:off x="6448425" y="1438275"/>
          <a:ext cx="87630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800100</xdr:colOff>
      <xdr:row>4</xdr:row>
      <xdr:rowOff>314325</xdr:rowOff>
    </xdr:to>
    <xdr:sp macro="" textlink="">
      <xdr:nvSpPr>
        <xdr:cNvPr id="5126" name="Line 4"/>
        <xdr:cNvSpPr>
          <a:spLocks noChangeShapeType="1"/>
        </xdr:cNvSpPr>
      </xdr:nvSpPr>
      <xdr:spPr bwMode="auto">
        <a:xfrm>
          <a:off x="6429375" y="143827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95"/>
  <sheetViews>
    <sheetView view="pageBreakPreview" topLeftCell="A58" zoomScaleNormal="85" zoomScaleSheetLayoutView="75" workbookViewId="0">
      <selection activeCell="C66" sqref="C66"/>
    </sheetView>
  </sheetViews>
  <sheetFormatPr defaultRowHeight="15" x14ac:dyDescent="0.2"/>
  <cols>
    <col min="1" max="1" width="5.77734375" customWidth="1"/>
    <col min="2" max="2" width="79.5546875" customWidth="1"/>
  </cols>
  <sheetData>
    <row r="1" spans="1:2" ht="31.5" x14ac:dyDescent="0.2">
      <c r="A1" s="225"/>
      <c r="B1" s="88" t="s">
        <v>220</v>
      </c>
    </row>
    <row r="2" spans="1:2" x14ac:dyDescent="0.2">
      <c r="A2" s="225"/>
      <c r="B2" s="225"/>
    </row>
    <row r="3" spans="1:2" ht="15.75" x14ac:dyDescent="0.2">
      <c r="A3" s="225"/>
      <c r="B3" s="88" t="s">
        <v>190</v>
      </c>
    </row>
    <row r="4" spans="1:2" x14ac:dyDescent="0.2">
      <c r="A4" s="225"/>
      <c r="B4" s="225"/>
    </row>
    <row r="5" spans="1:2" ht="15.75" x14ac:dyDescent="0.2">
      <c r="A5" s="225" t="s">
        <v>29</v>
      </c>
      <c r="B5" s="226" t="s">
        <v>109</v>
      </c>
    </row>
    <row r="6" spans="1:2" ht="15.75" x14ac:dyDescent="0.2">
      <c r="A6" s="225"/>
      <c r="B6" s="226"/>
    </row>
    <row r="7" spans="1:2" ht="45" x14ac:dyDescent="0.2">
      <c r="A7" s="230">
        <v>1</v>
      </c>
      <c r="B7" s="227" t="s">
        <v>191</v>
      </c>
    </row>
    <row r="8" spans="1:2" x14ac:dyDescent="0.2">
      <c r="A8" s="230"/>
      <c r="B8" s="225"/>
    </row>
    <row r="9" spans="1:2" ht="75" x14ac:dyDescent="0.2">
      <c r="A9" s="230">
        <v>2</v>
      </c>
      <c r="B9" s="228" t="s">
        <v>349</v>
      </c>
    </row>
    <row r="10" spans="1:2" x14ac:dyDescent="0.2">
      <c r="A10" s="230"/>
      <c r="B10" s="100"/>
    </row>
    <row r="11" spans="1:2" ht="45" x14ac:dyDescent="0.2">
      <c r="A11" s="230">
        <v>3</v>
      </c>
      <c r="B11" s="225" t="s">
        <v>192</v>
      </c>
    </row>
    <row r="12" spans="1:2" x14ac:dyDescent="0.2">
      <c r="A12" s="230"/>
      <c r="B12" s="100"/>
    </row>
    <row r="13" spans="1:2" ht="30" x14ac:dyDescent="0.2">
      <c r="A13" s="230">
        <v>4</v>
      </c>
      <c r="B13" s="225" t="s">
        <v>193</v>
      </c>
    </row>
    <row r="14" spans="1:2" x14ac:dyDescent="0.2">
      <c r="A14" s="230"/>
      <c r="B14" s="225"/>
    </row>
    <row r="15" spans="1:2" ht="30" x14ac:dyDescent="0.2">
      <c r="A15" s="230">
        <v>5</v>
      </c>
      <c r="B15" s="225" t="s">
        <v>194</v>
      </c>
    </row>
    <row r="16" spans="1:2" x14ac:dyDescent="0.2">
      <c r="A16" s="230"/>
      <c r="B16" s="225"/>
    </row>
    <row r="17" spans="1:2" ht="30" x14ac:dyDescent="0.2">
      <c r="A17" s="230">
        <v>6</v>
      </c>
      <c r="B17" s="100" t="s">
        <v>195</v>
      </c>
    </row>
    <row r="18" spans="1:2" x14ac:dyDescent="0.2">
      <c r="A18" s="230"/>
      <c r="B18" s="100"/>
    </row>
    <row r="19" spans="1:2" ht="60" x14ac:dyDescent="0.2">
      <c r="A19" s="230">
        <v>7</v>
      </c>
      <c r="B19" s="227" t="s">
        <v>196</v>
      </c>
    </row>
    <row r="20" spans="1:2" x14ac:dyDescent="0.2">
      <c r="A20" s="230"/>
      <c r="B20" s="225"/>
    </row>
    <row r="21" spans="1:2" ht="30" x14ac:dyDescent="0.2">
      <c r="A21" s="230">
        <v>8</v>
      </c>
      <c r="B21" s="225" t="s">
        <v>197</v>
      </c>
    </row>
    <row r="22" spans="1:2" x14ac:dyDescent="0.2">
      <c r="A22" s="230"/>
      <c r="B22" s="225"/>
    </row>
    <row r="23" spans="1:2" ht="45" x14ac:dyDescent="0.2">
      <c r="A23" s="230">
        <v>9</v>
      </c>
      <c r="B23" s="225" t="s">
        <v>198</v>
      </c>
    </row>
    <row r="24" spans="1:2" x14ac:dyDescent="0.2">
      <c r="A24" s="230"/>
      <c r="B24" s="225"/>
    </row>
    <row r="25" spans="1:2" ht="63" x14ac:dyDescent="0.2">
      <c r="A25" s="230">
        <v>10</v>
      </c>
      <c r="B25" s="229" t="s">
        <v>199</v>
      </c>
    </row>
    <row r="26" spans="1:2" ht="15.75" x14ac:dyDescent="0.2">
      <c r="A26" s="230"/>
      <c r="B26" s="88"/>
    </row>
    <row r="27" spans="1:2" ht="31.5" x14ac:dyDescent="0.2">
      <c r="A27" s="230">
        <v>11</v>
      </c>
      <c r="B27" s="88" t="s">
        <v>110</v>
      </c>
    </row>
    <row r="28" spans="1:2" ht="15.75" x14ac:dyDescent="0.2">
      <c r="A28" s="230"/>
      <c r="B28" s="88"/>
    </row>
    <row r="29" spans="1:2" ht="30" x14ac:dyDescent="0.2">
      <c r="A29" s="230">
        <v>12</v>
      </c>
      <c r="B29" s="225" t="s">
        <v>200</v>
      </c>
    </row>
    <row r="30" spans="1:2" x14ac:dyDescent="0.2">
      <c r="A30" s="230"/>
      <c r="B30" s="225"/>
    </row>
    <row r="31" spans="1:2" x14ac:dyDescent="0.2">
      <c r="A31" s="230">
        <v>13</v>
      </c>
      <c r="B31" s="227" t="s">
        <v>201</v>
      </c>
    </row>
    <row r="32" spans="1:2" x14ac:dyDescent="0.2">
      <c r="A32" s="230"/>
      <c r="B32" s="227"/>
    </row>
    <row r="33" spans="1:2" x14ac:dyDescent="0.2">
      <c r="A33" s="230">
        <v>14</v>
      </c>
      <c r="B33" s="227" t="s">
        <v>202</v>
      </c>
    </row>
    <row r="34" spans="1:2" ht="15.75" x14ac:dyDescent="0.2">
      <c r="A34" s="230"/>
      <c r="B34" s="88"/>
    </row>
    <row r="35" spans="1:2" ht="15.75" x14ac:dyDescent="0.2">
      <c r="A35" s="230" t="s">
        <v>31</v>
      </c>
      <c r="B35" s="88" t="s">
        <v>111</v>
      </c>
    </row>
    <row r="36" spans="1:2" x14ac:dyDescent="0.2">
      <c r="A36" s="225"/>
      <c r="B36" s="225"/>
    </row>
    <row r="37" spans="1:2" x14ac:dyDescent="0.2">
      <c r="A37" s="230">
        <v>1</v>
      </c>
      <c r="B37" s="225" t="s">
        <v>112</v>
      </c>
    </row>
    <row r="38" spans="1:2" x14ac:dyDescent="0.2">
      <c r="A38" s="230"/>
      <c r="B38" s="225"/>
    </row>
    <row r="39" spans="1:2" ht="30" x14ac:dyDescent="0.2">
      <c r="A39" s="230">
        <v>2</v>
      </c>
      <c r="B39" s="225" t="s">
        <v>203</v>
      </c>
    </row>
    <row r="40" spans="1:2" ht="15.75" x14ac:dyDescent="0.2">
      <c r="A40" s="230"/>
      <c r="B40" s="226"/>
    </row>
    <row r="41" spans="1:2" x14ac:dyDescent="0.2">
      <c r="A41" s="230">
        <v>3</v>
      </c>
      <c r="B41" s="225" t="s">
        <v>113</v>
      </c>
    </row>
    <row r="42" spans="1:2" x14ac:dyDescent="0.2">
      <c r="A42" s="230"/>
      <c r="B42" s="225"/>
    </row>
    <row r="43" spans="1:2" ht="30" x14ac:dyDescent="0.2">
      <c r="A43" s="230">
        <v>4</v>
      </c>
      <c r="B43" s="225" t="s">
        <v>114</v>
      </c>
    </row>
    <row r="44" spans="1:2" x14ac:dyDescent="0.2">
      <c r="A44" s="230"/>
      <c r="B44" s="100"/>
    </row>
    <row r="45" spans="1:2" ht="30" x14ac:dyDescent="0.2">
      <c r="A45" s="230">
        <v>5</v>
      </c>
      <c r="B45" s="225" t="s">
        <v>115</v>
      </c>
    </row>
    <row r="46" spans="1:2" x14ac:dyDescent="0.2">
      <c r="A46" s="230"/>
      <c r="B46" s="225"/>
    </row>
    <row r="47" spans="1:2" ht="60" x14ac:dyDescent="0.2">
      <c r="A47" s="230">
        <v>6</v>
      </c>
      <c r="B47" s="227" t="s">
        <v>116</v>
      </c>
    </row>
    <row r="48" spans="1:2" x14ac:dyDescent="0.2">
      <c r="A48" s="230"/>
      <c r="B48" s="225"/>
    </row>
    <row r="49" spans="1:2" x14ac:dyDescent="0.2">
      <c r="A49" s="673">
        <f>A47+1</f>
        <v>7</v>
      </c>
      <c r="B49" s="674" t="s">
        <v>345</v>
      </c>
    </row>
    <row r="50" spans="1:2" x14ac:dyDescent="0.2">
      <c r="A50" s="673"/>
      <c r="B50" s="674"/>
    </row>
    <row r="51" spans="1:2" ht="57" x14ac:dyDescent="0.2">
      <c r="A51" s="673">
        <f>A49+1</f>
        <v>8</v>
      </c>
      <c r="B51" s="675" t="s">
        <v>116</v>
      </c>
    </row>
    <row r="52" spans="1:2" x14ac:dyDescent="0.2">
      <c r="A52" s="673"/>
      <c r="B52" s="674"/>
    </row>
    <row r="53" spans="1:2" ht="42.75" x14ac:dyDescent="0.2">
      <c r="A53" s="673">
        <f>A51+1</f>
        <v>9</v>
      </c>
      <c r="B53" s="674" t="s">
        <v>301</v>
      </c>
    </row>
    <row r="54" spans="1:2" x14ac:dyDescent="0.2">
      <c r="A54" s="673"/>
      <c r="B54" s="674"/>
    </row>
    <row r="55" spans="1:2" ht="57" x14ac:dyDescent="0.2">
      <c r="A55" s="673">
        <f>A53+1</f>
        <v>10</v>
      </c>
      <c r="B55" s="675" t="s">
        <v>117</v>
      </c>
    </row>
    <row r="56" spans="1:2" x14ac:dyDescent="0.2">
      <c r="A56" s="673"/>
      <c r="B56" s="675"/>
    </row>
    <row r="57" spans="1:2" ht="42.75" x14ac:dyDescent="0.2">
      <c r="A57" s="673">
        <f>A55+1</f>
        <v>11</v>
      </c>
      <c r="B57" s="675" t="s">
        <v>204</v>
      </c>
    </row>
    <row r="58" spans="1:2" x14ac:dyDescent="0.2">
      <c r="A58" s="673"/>
      <c r="B58" s="674"/>
    </row>
    <row r="59" spans="1:2" ht="28.5" x14ac:dyDescent="0.2">
      <c r="A59" s="673">
        <f>A57+1</f>
        <v>12</v>
      </c>
      <c r="B59" s="674" t="s">
        <v>205</v>
      </c>
    </row>
    <row r="60" spans="1:2" x14ac:dyDescent="0.2">
      <c r="A60" s="673"/>
      <c r="B60" s="675"/>
    </row>
    <row r="61" spans="1:2" ht="28.5" x14ac:dyDescent="0.2">
      <c r="A61" s="673">
        <f>A59+1</f>
        <v>13</v>
      </c>
      <c r="B61" s="675" t="s">
        <v>206</v>
      </c>
    </row>
    <row r="62" spans="1:2" x14ac:dyDescent="0.2">
      <c r="A62" s="673"/>
      <c r="B62" s="675"/>
    </row>
    <row r="63" spans="1:2" ht="42.75" x14ac:dyDescent="0.2">
      <c r="A63" s="673">
        <f>A61+1</f>
        <v>14</v>
      </c>
      <c r="B63" s="675" t="s">
        <v>207</v>
      </c>
    </row>
    <row r="64" spans="1:2" x14ac:dyDescent="0.2">
      <c r="A64" s="673"/>
      <c r="B64" s="674"/>
    </row>
    <row r="65" spans="1:2" ht="15.75" x14ac:dyDescent="0.2">
      <c r="A65" s="794" t="s">
        <v>33</v>
      </c>
      <c r="B65" s="226" t="s">
        <v>412</v>
      </c>
    </row>
    <row r="66" spans="1:2" x14ac:dyDescent="0.2">
      <c r="A66" s="795"/>
      <c r="B66" s="225"/>
    </row>
    <row r="67" spans="1:2" ht="39.75" customHeight="1" x14ac:dyDescent="0.2">
      <c r="A67" s="795"/>
      <c r="B67" s="1288" t="s">
        <v>413</v>
      </c>
    </row>
    <row r="68" spans="1:2" x14ac:dyDescent="0.2">
      <c r="A68" s="795"/>
      <c r="B68" s="225"/>
    </row>
    <row r="69" spans="1:2" x14ac:dyDescent="0.2">
      <c r="A69" s="795" t="s">
        <v>414</v>
      </c>
      <c r="B69" s="225" t="s">
        <v>415</v>
      </c>
    </row>
    <row r="70" spans="1:2" x14ac:dyDescent="0.2">
      <c r="A70" s="795"/>
      <c r="B70" s="225"/>
    </row>
    <row r="71" spans="1:2" x14ac:dyDescent="0.2">
      <c r="A71" s="795" t="s">
        <v>416</v>
      </c>
      <c r="B71" s="225" t="s">
        <v>417</v>
      </c>
    </row>
    <row r="72" spans="1:2" x14ac:dyDescent="0.2">
      <c r="A72" s="795"/>
      <c r="B72" s="225"/>
    </row>
    <row r="73" spans="1:2" ht="30" x14ac:dyDescent="0.2">
      <c r="A73" s="795" t="s">
        <v>418</v>
      </c>
      <c r="B73" s="225" t="s">
        <v>588</v>
      </c>
    </row>
    <row r="74" spans="1:2" x14ac:dyDescent="0.2">
      <c r="A74" s="795"/>
      <c r="B74" s="225"/>
    </row>
    <row r="75" spans="1:2" x14ac:dyDescent="0.2">
      <c r="A75" s="795" t="s">
        <v>419</v>
      </c>
      <c r="B75" s="796" t="s">
        <v>420</v>
      </c>
    </row>
    <row r="76" spans="1:2" x14ac:dyDescent="0.2">
      <c r="A76" s="795"/>
      <c r="B76" s="225"/>
    </row>
    <row r="77" spans="1:2" ht="30" x14ac:dyDescent="0.2">
      <c r="A77" s="795" t="s">
        <v>421</v>
      </c>
      <c r="B77" s="225" t="s">
        <v>422</v>
      </c>
    </row>
    <row r="78" spans="1:2" x14ac:dyDescent="0.2">
      <c r="A78" s="795"/>
      <c r="B78" s="225"/>
    </row>
    <row r="79" spans="1:2" ht="30" x14ac:dyDescent="0.2">
      <c r="A79" s="795" t="s">
        <v>423</v>
      </c>
      <c r="B79" s="796" t="s">
        <v>424</v>
      </c>
    </row>
    <row r="80" spans="1:2" x14ac:dyDescent="0.2">
      <c r="A80" s="795"/>
    </row>
    <row r="81" spans="1:2" x14ac:dyDescent="0.2">
      <c r="A81" s="673">
        <f>A63+1</f>
        <v>15</v>
      </c>
      <c r="B81" s="674" t="s">
        <v>20</v>
      </c>
    </row>
    <row r="82" spans="1:2" ht="28.5" x14ac:dyDescent="0.2">
      <c r="A82" s="673"/>
      <c r="B82" s="676" t="s">
        <v>346</v>
      </c>
    </row>
    <row r="95" spans="1:2" x14ac:dyDescent="0.2">
      <c r="A95" s="240" t="s">
        <v>221</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46" type="noConversion"/>
  <pageMargins left="0.75" right="0.75" top="1" bottom="1" header="0.5" footer="0.5"/>
  <pageSetup paperSize="9" scale="64" orientation="portrait" r:id="rId2"/>
  <headerFooter alignWithMargins="0"/>
  <rowBreaks count="1" manualBreakCount="1">
    <brk id="3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J109"/>
  <sheetViews>
    <sheetView tabSelected="1" topLeftCell="A2" zoomScale="70" zoomScaleNormal="70" zoomScaleSheetLayoutView="69" workbookViewId="0">
      <selection activeCell="D10" sqref="D10"/>
    </sheetView>
  </sheetViews>
  <sheetFormatPr defaultRowHeight="15" x14ac:dyDescent="0.2"/>
  <cols>
    <col min="1" max="1" width="18.33203125" customWidth="1"/>
    <col min="2" max="2" width="3.88671875" customWidth="1"/>
    <col min="3" max="3" width="11.88671875" customWidth="1"/>
    <col min="4" max="4" width="27.77734375" customWidth="1"/>
    <col min="5" max="5" width="19.77734375" customWidth="1"/>
    <col min="6" max="6" width="20.5546875" customWidth="1"/>
    <col min="7" max="7" width="19.109375" customWidth="1"/>
    <col min="8" max="8" width="18" customWidth="1"/>
    <col min="9" max="9" width="5.44140625" customWidth="1"/>
    <col min="10" max="10" width="8.6640625" customWidth="1"/>
  </cols>
  <sheetData>
    <row r="1" spans="1:10" ht="59.25" customHeight="1" thickTop="1" thickBot="1" x14ac:dyDescent="0.25">
      <c r="A1" s="1434" t="s">
        <v>590</v>
      </c>
      <c r="B1" s="1435"/>
      <c r="C1" s="1435"/>
      <c r="D1" s="1435"/>
      <c r="E1" s="1435"/>
      <c r="F1" s="1435"/>
      <c r="G1" s="1435"/>
      <c r="H1" s="1436"/>
    </row>
    <row r="2" spans="1:10" ht="36" customHeight="1" thickTop="1" x14ac:dyDescent="0.2">
      <c r="A2" s="1461"/>
      <c r="B2" s="1462"/>
      <c r="C2" s="1462"/>
      <c r="D2" s="1462"/>
      <c r="E2" s="1465" t="s">
        <v>227</v>
      </c>
      <c r="F2" s="1466"/>
      <c r="G2" s="1466"/>
      <c r="H2" s="1467"/>
    </row>
    <row r="3" spans="1:10" ht="32.25" customHeight="1" x14ac:dyDescent="0.2">
      <c r="A3" s="1463"/>
      <c r="B3" s="1464"/>
      <c r="C3" s="1464"/>
      <c r="D3" s="1464"/>
      <c r="E3" s="1468" t="str">
        <f>IF(D9="ENGINEERING PROJECT","USE ENGINEERING INVOICE",CONCATENATE(D9,": ",D20," NDPW FEES"))</f>
        <v>MULTI-DISCIPLINARY PROJECT: 2013 NDPW FEES</v>
      </c>
      <c r="F3" s="1469"/>
      <c r="G3" s="1469"/>
      <c r="H3" s="1470"/>
    </row>
    <row r="4" spans="1:10" ht="12.75" customHeight="1" thickBot="1" x14ac:dyDescent="0.25">
      <c r="A4" s="345"/>
      <c r="B4" s="95"/>
      <c r="C4" s="95"/>
      <c r="D4" s="95"/>
      <c r="E4" s="346"/>
      <c r="F4" s="346"/>
      <c r="G4" s="346"/>
      <c r="H4" s="1289" t="s">
        <v>599</v>
      </c>
    </row>
    <row r="5" spans="1:10" ht="18" customHeight="1" thickTop="1" x14ac:dyDescent="0.2">
      <c r="A5" s="318"/>
      <c r="B5" s="294"/>
      <c r="C5" s="295" t="s">
        <v>215</v>
      </c>
      <c r="D5" s="437"/>
      <c r="E5" s="290"/>
      <c r="F5" s="438" t="s">
        <v>212</v>
      </c>
      <c r="G5" s="1471"/>
      <c r="H5" s="1472"/>
      <c r="I5" s="2"/>
      <c r="J5" s="2"/>
    </row>
    <row r="6" spans="1:10" ht="18" customHeight="1" x14ac:dyDescent="0.2">
      <c r="A6" s="319"/>
      <c r="B6" s="293"/>
      <c r="C6" s="296" t="s">
        <v>216</v>
      </c>
      <c r="D6" s="439"/>
      <c r="E6" s="205"/>
      <c r="F6" s="351" t="s">
        <v>167</v>
      </c>
      <c r="G6" s="436"/>
      <c r="H6" s="440"/>
      <c r="I6" s="2"/>
      <c r="J6" s="2"/>
    </row>
    <row r="7" spans="1:10" ht="18" customHeight="1" x14ac:dyDescent="0.2">
      <c r="A7" s="319"/>
      <c r="B7" s="293"/>
      <c r="C7" s="296" t="s">
        <v>226</v>
      </c>
      <c r="D7" s="441"/>
      <c r="E7" s="205"/>
      <c r="F7" s="107" t="s">
        <v>189</v>
      </c>
      <c r="G7" s="436"/>
      <c r="H7" s="440"/>
      <c r="I7" s="2"/>
      <c r="J7" s="2"/>
    </row>
    <row r="8" spans="1:10" ht="18" customHeight="1" x14ac:dyDescent="0.2">
      <c r="A8" s="319"/>
      <c r="B8" s="293"/>
      <c r="C8" s="296" t="s">
        <v>166</v>
      </c>
      <c r="D8" s="442"/>
      <c r="E8" s="205"/>
      <c r="F8" s="285" t="s">
        <v>186</v>
      </c>
      <c r="G8" s="436"/>
      <c r="H8" s="405"/>
      <c r="I8" s="2"/>
      <c r="J8" s="2"/>
    </row>
    <row r="9" spans="1:10" ht="18" customHeight="1" x14ac:dyDescent="0.2">
      <c r="A9" s="319"/>
      <c r="B9" s="293"/>
      <c r="C9" s="297" t="s">
        <v>97</v>
      </c>
      <c r="D9" s="283" t="s">
        <v>348</v>
      </c>
      <c r="E9" s="313" t="str">
        <f>IF(D9="MULTI-DISCIPLINARY PROJECT","B","E")</f>
        <v>B</v>
      </c>
      <c r="F9" s="326" t="s">
        <v>165</v>
      </c>
      <c r="G9" s="1473"/>
      <c r="H9" s="1474"/>
      <c r="I9" s="2"/>
      <c r="J9" s="2"/>
    </row>
    <row r="10" spans="1:10" ht="18" customHeight="1" x14ac:dyDescent="0.2">
      <c r="A10" s="619"/>
      <c r="B10" s="620"/>
      <c r="C10" s="621" t="s">
        <v>318</v>
      </c>
      <c r="D10" s="622" t="s">
        <v>342</v>
      </c>
      <c r="E10" s="623" t="str">
        <f>IF($D$10="Yes", "NO OF DAYS","")</f>
        <v/>
      </c>
      <c r="F10" s="624">
        <v>1</v>
      </c>
      <c r="G10" s="625" t="str">
        <f>IF($D$10="Yes", "RATE","")</f>
        <v/>
      </c>
      <c r="H10" s="626"/>
      <c r="I10" s="2"/>
      <c r="J10" s="2"/>
    </row>
    <row r="11" spans="1:10" ht="18" customHeight="1" thickBot="1" x14ac:dyDescent="0.25">
      <c r="A11" s="320"/>
      <c r="B11" s="303"/>
      <c r="C11" s="304" t="s">
        <v>93</v>
      </c>
      <c r="D11" s="1477"/>
      <c r="E11" s="1478"/>
      <c r="F11" s="1478"/>
      <c r="G11" s="1478"/>
      <c r="H11" s="1479"/>
      <c r="I11" s="2"/>
      <c r="J11" s="2"/>
    </row>
    <row r="12" spans="1:10" ht="18" customHeight="1" thickTop="1" x14ac:dyDescent="0.2">
      <c r="A12" s="321"/>
      <c r="B12" s="301"/>
      <c r="C12" s="302" t="s">
        <v>230</v>
      </c>
      <c r="D12" s="704"/>
      <c r="E12" s="705"/>
      <c r="F12" s="705"/>
      <c r="G12" s="705"/>
      <c r="H12" s="706"/>
      <c r="I12" s="2"/>
      <c r="J12" s="2"/>
    </row>
    <row r="13" spans="1:10" ht="18" customHeight="1" x14ac:dyDescent="0.2">
      <c r="A13" s="319"/>
      <c r="B13" s="293"/>
      <c r="C13" s="296" t="s">
        <v>168</v>
      </c>
      <c r="D13" s="702"/>
      <c r="E13" s="703"/>
      <c r="F13" s="703"/>
      <c r="G13" s="443" t="s">
        <v>272</v>
      </c>
      <c r="H13" s="608"/>
      <c r="I13" s="2"/>
      <c r="J13" s="2"/>
    </row>
    <row r="14" spans="1:10" ht="18" customHeight="1" x14ac:dyDescent="0.2">
      <c r="A14" s="319"/>
      <c r="B14" s="293"/>
      <c r="C14" s="296" t="s">
        <v>269</v>
      </c>
      <c r="D14" s="1486"/>
      <c r="E14" s="1487"/>
      <c r="F14" s="1487"/>
      <c r="G14" s="443" t="s">
        <v>272</v>
      </c>
      <c r="H14" s="286"/>
      <c r="I14" s="2"/>
      <c r="J14" s="2"/>
    </row>
    <row r="15" spans="1:10" ht="18" customHeight="1" x14ac:dyDescent="0.2">
      <c r="A15" s="319"/>
      <c r="B15" s="293"/>
      <c r="C15" s="296" t="s">
        <v>119</v>
      </c>
      <c r="D15" s="237"/>
      <c r="E15" s="444" t="s">
        <v>169</v>
      </c>
      <c r="F15" s="279"/>
      <c r="G15" s="445" t="s">
        <v>170</v>
      </c>
      <c r="H15" s="286"/>
      <c r="I15" s="2"/>
      <c r="J15" s="2"/>
    </row>
    <row r="16" spans="1:10" ht="18" customHeight="1" thickBot="1" x14ac:dyDescent="0.25">
      <c r="A16" s="319"/>
      <c r="B16" s="293"/>
      <c r="C16" s="296" t="s">
        <v>165</v>
      </c>
      <c r="D16" s="1475"/>
      <c r="E16" s="1476"/>
      <c r="F16" s="416"/>
      <c r="G16" s="107"/>
      <c r="H16" s="280"/>
      <c r="I16" s="2"/>
      <c r="J16" s="2"/>
    </row>
    <row r="17" spans="1:10" ht="18" customHeight="1" thickTop="1" x14ac:dyDescent="0.2">
      <c r="A17" s="319"/>
      <c r="B17" s="293"/>
      <c r="C17" s="296" t="s">
        <v>89</v>
      </c>
      <c r="D17" s="334"/>
      <c r="E17" s="291">
        <f>IF(D17="none", "none",1)</f>
        <v>1</v>
      </c>
      <c r="F17" s="317"/>
      <c r="G17" s="1480" t="s">
        <v>211</v>
      </c>
      <c r="H17" s="1481"/>
      <c r="I17" s="2"/>
      <c r="J17" s="2"/>
    </row>
    <row r="18" spans="1:10" ht="18" customHeight="1" x14ac:dyDescent="0.2">
      <c r="A18" s="319"/>
      <c r="B18" s="293"/>
      <c r="C18" s="296" t="s">
        <v>171</v>
      </c>
      <c r="D18" s="335"/>
      <c r="E18" s="431" t="str">
        <f>IF(D18="","&lt;--ERROR","")</f>
        <v>&lt;--ERROR</v>
      </c>
      <c r="F18" s="344" t="s">
        <v>172</v>
      </c>
      <c r="G18" s="1482"/>
      <c r="H18" s="1483"/>
      <c r="I18" s="2"/>
      <c r="J18" s="2"/>
    </row>
    <row r="19" spans="1:10" ht="18" customHeight="1" x14ac:dyDescent="0.2">
      <c r="A19" s="319"/>
      <c r="B19" s="298"/>
      <c r="C19" s="296" t="s">
        <v>23</v>
      </c>
      <c r="D19" s="336"/>
      <c r="E19" s="292"/>
      <c r="F19" s="289"/>
      <c r="G19" s="1484"/>
      <c r="H19" s="1485"/>
      <c r="I19" s="2"/>
      <c r="J19" s="2"/>
    </row>
    <row r="20" spans="1:10" ht="18" customHeight="1" x14ac:dyDescent="0.2">
      <c r="A20" s="322"/>
      <c r="B20" s="299"/>
      <c r="C20" s="300" t="s">
        <v>118</v>
      </c>
      <c r="D20" s="671">
        <v>2013</v>
      </c>
      <c r="E20" s="435"/>
      <c r="F20" s="305" t="s">
        <v>173</v>
      </c>
      <c r="G20" s="1454"/>
      <c r="H20" s="1453"/>
      <c r="I20" s="2"/>
      <c r="J20" s="2"/>
    </row>
    <row r="21" spans="1:10" ht="18" customHeight="1" x14ac:dyDescent="0.2">
      <c r="A21" s="1442" t="s">
        <v>600</v>
      </c>
      <c r="B21" s="1443"/>
      <c r="C21" s="1443"/>
      <c r="D21" s="1443"/>
      <c r="E21" s="1444"/>
      <c r="F21" s="306" t="s">
        <v>174</v>
      </c>
      <c r="G21" s="1454"/>
      <c r="H21" s="1453"/>
      <c r="I21" s="2"/>
      <c r="J21" s="2"/>
    </row>
    <row r="22" spans="1:10" ht="18" customHeight="1" x14ac:dyDescent="0.2">
      <c r="A22" s="1445"/>
      <c r="B22" s="1446"/>
      <c r="C22" s="1446"/>
      <c r="D22" s="1446"/>
      <c r="E22" s="1447"/>
      <c r="F22" s="306" t="s">
        <v>272</v>
      </c>
      <c r="G22" s="1455"/>
      <c r="H22" s="1453"/>
      <c r="I22" s="2"/>
      <c r="J22" s="2"/>
    </row>
    <row r="23" spans="1:10" ht="18" customHeight="1" x14ac:dyDescent="0.2">
      <c r="A23" s="1445"/>
      <c r="B23" s="1446"/>
      <c r="C23" s="1446"/>
      <c r="D23" s="1446"/>
      <c r="E23" s="1447"/>
      <c r="F23" s="306" t="s">
        <v>89</v>
      </c>
      <c r="G23" s="1458" t="s">
        <v>322</v>
      </c>
      <c r="H23" s="1459"/>
      <c r="I23" s="2"/>
      <c r="J23" s="2"/>
    </row>
    <row r="24" spans="1:10" ht="30" customHeight="1" x14ac:dyDescent="0.2">
      <c r="A24" s="1445"/>
      <c r="B24" s="1446"/>
      <c r="C24" s="1446"/>
      <c r="D24" s="1446"/>
      <c r="E24" s="1447"/>
      <c r="F24" s="307" t="s">
        <v>270</v>
      </c>
      <c r="G24" s="1454"/>
      <c r="H24" s="1453"/>
      <c r="I24" s="2"/>
      <c r="J24" s="2"/>
    </row>
    <row r="25" spans="1:10" ht="18" customHeight="1" x14ac:dyDescent="0.2">
      <c r="A25" s="1439" t="s">
        <v>24</v>
      </c>
      <c r="B25" s="1440"/>
      <c r="C25" s="1441"/>
      <c r="D25" s="329" t="str">
        <f>IF(H45&lt;H33,"USE TIME BASED FEES","PERCENTAGE BASED FEES")</f>
        <v>USE TIME BASED FEES</v>
      </c>
      <c r="E25" s="90"/>
      <c r="F25" s="308" t="s">
        <v>175</v>
      </c>
      <c r="G25" s="1454"/>
      <c r="H25" s="1453"/>
      <c r="I25" s="2"/>
      <c r="J25" s="2"/>
    </row>
    <row r="26" spans="1:10" ht="18" customHeight="1" x14ac:dyDescent="0.2">
      <c r="A26" s="323"/>
      <c r="B26" s="314"/>
      <c r="C26" s="328" t="s">
        <v>161</v>
      </c>
      <c r="D26" s="327">
        <v>100</v>
      </c>
      <c r="E26" s="276" t="s">
        <v>255</v>
      </c>
      <c r="F26" s="308" t="s">
        <v>176</v>
      </c>
      <c r="G26" s="1454"/>
      <c r="H26" s="1453"/>
      <c r="I26" s="2"/>
      <c r="J26" s="2"/>
    </row>
    <row r="27" spans="1:10" ht="18" customHeight="1" x14ac:dyDescent="0.2">
      <c r="A27" s="319"/>
      <c r="B27" s="293"/>
      <c r="C27" s="296" t="s">
        <v>101</v>
      </c>
      <c r="D27" s="446"/>
      <c r="E27" s="215"/>
      <c r="F27" s="309" t="s">
        <v>272</v>
      </c>
      <c r="G27" s="1455"/>
      <c r="H27" s="1460"/>
      <c r="I27" s="2"/>
      <c r="J27" s="2"/>
    </row>
    <row r="28" spans="1:10" ht="18" customHeight="1" x14ac:dyDescent="0.2">
      <c r="A28" s="319"/>
      <c r="B28" s="293"/>
      <c r="C28" s="296" t="s">
        <v>595</v>
      </c>
      <c r="D28" s="441"/>
      <c r="E28" s="215"/>
      <c r="F28" s="310" t="s">
        <v>167</v>
      </c>
      <c r="G28" s="1452"/>
      <c r="H28" s="1453"/>
      <c r="I28" s="2"/>
      <c r="J28" s="2"/>
    </row>
    <row r="29" spans="1:10" ht="18" customHeight="1" x14ac:dyDescent="0.2">
      <c r="A29" s="319"/>
      <c r="B29" s="293"/>
      <c r="C29" s="296" t="s">
        <v>94</v>
      </c>
      <c r="D29" s="334"/>
      <c r="E29" s="215"/>
      <c r="F29" s="311" t="s">
        <v>177</v>
      </c>
      <c r="G29" s="1452"/>
      <c r="H29" s="1453"/>
      <c r="I29" s="2"/>
      <c r="J29" s="2"/>
    </row>
    <row r="30" spans="1:10" ht="18" customHeight="1" thickBot="1" x14ac:dyDescent="0.25">
      <c r="A30" s="319"/>
      <c r="B30" s="293"/>
      <c r="C30" s="296" t="s">
        <v>178</v>
      </c>
      <c r="D30" s="334"/>
      <c r="E30" s="238"/>
      <c r="F30" s="312" t="s">
        <v>179</v>
      </c>
      <c r="G30" s="1456"/>
      <c r="H30" s="1457"/>
      <c r="I30" s="2"/>
      <c r="J30" s="2"/>
    </row>
    <row r="31" spans="1:10" ht="18" customHeight="1" thickTop="1" x14ac:dyDescent="0.2">
      <c r="A31" s="319"/>
      <c r="B31" s="315"/>
      <c r="C31" s="296" t="str">
        <f>IF(F31=1,"STAGE COMPLETED",IF(F31=6,"STAGE COMPLETED","STAGE"))</f>
        <v>STAGE COMPLETED</v>
      </c>
      <c r="D31" s="1450" t="s">
        <v>596</v>
      </c>
      <c r="E31" s="1451"/>
      <c r="F31" s="429">
        <f>IF(D31="INCEPTION",1,IF(D31="PRELIMINARY DESIGN: CONCEPT &amp; VIABILITY",2,IF(D31="DETAIL DESIGN",3,IF(D31="DOCUMENTATION &amp; PROCUREMENT",4,IF(D31="CONTRACT ADMINISTRATION &amp; INSPECTION",5,IF(D31="CLOSE OUT",6))))))</f>
        <v>1</v>
      </c>
      <c r="G31" s="96"/>
      <c r="H31" s="287"/>
      <c r="I31" s="2"/>
      <c r="J31" s="2"/>
    </row>
    <row r="32" spans="1:10" ht="18" customHeight="1" x14ac:dyDescent="0.2">
      <c r="A32" s="619"/>
      <c r="B32" s="627"/>
      <c r="C32" s="629" t="str">
        <f>IF(F31=1,"",IF(F31&gt;4,"","PERCENTAGE OF STAGE COMPLETED"))</f>
        <v/>
      </c>
      <c r="D32" s="800">
        <v>1</v>
      </c>
      <c r="E32" s="1409" t="s">
        <v>343</v>
      </c>
      <c r="F32" s="1410"/>
      <c r="G32" s="1411"/>
      <c r="H32" s="1412"/>
      <c r="I32" s="2"/>
      <c r="J32" s="2"/>
    </row>
    <row r="33" spans="1:10" ht="18" customHeight="1" x14ac:dyDescent="0.2">
      <c r="A33" s="801"/>
      <c r="B33" s="802"/>
      <c r="C33" s="803" t="s">
        <v>129</v>
      </c>
      <c r="D33" s="709" t="s">
        <v>210</v>
      </c>
      <c r="E33" s="98"/>
      <c r="F33" s="99"/>
      <c r="G33" s="96"/>
      <c r="H33" s="607">
        <f>Scales!C3</f>
        <v>540000</v>
      </c>
      <c r="I33" s="2"/>
      <c r="J33" s="2"/>
    </row>
    <row r="34" spans="1:10" ht="18" customHeight="1" thickBot="1" x14ac:dyDescent="0.25">
      <c r="A34" s="272"/>
      <c r="B34" s="804"/>
      <c r="C34" s="805" t="s">
        <v>425</v>
      </c>
      <c r="D34" s="806"/>
      <c r="E34" s="99"/>
      <c r="F34" s="99"/>
      <c r="G34" s="96"/>
      <c r="H34" s="797"/>
      <c r="I34" s="2"/>
      <c r="J34" s="2"/>
    </row>
    <row r="35" spans="1:10" ht="81" customHeight="1" thickTop="1" thickBot="1" x14ac:dyDescent="0.25">
      <c r="A35" s="1407" t="s">
        <v>293</v>
      </c>
      <c r="B35" s="1408"/>
      <c r="C35" s="1408"/>
      <c r="D35" s="1408"/>
      <c r="E35" s="654" t="s">
        <v>288</v>
      </c>
      <c r="F35" s="1417" t="s">
        <v>217</v>
      </c>
      <c r="G35" s="1415" t="s">
        <v>218</v>
      </c>
      <c r="H35" s="1448" t="s">
        <v>103</v>
      </c>
      <c r="I35" s="2"/>
      <c r="J35" s="2"/>
    </row>
    <row r="36" spans="1:10" ht="24.75" customHeight="1" thickBot="1" x14ac:dyDescent="0.25">
      <c r="A36" s="1419" t="s">
        <v>141</v>
      </c>
      <c r="B36" s="1420"/>
      <c r="C36" s="1421"/>
      <c r="D36" s="337" t="s">
        <v>295</v>
      </c>
      <c r="E36" s="655">
        <f>IF($F$31&lt;4,1,IF($D$36="TENDER VALUES",2,1))</f>
        <v>1</v>
      </c>
      <c r="F36" s="1418"/>
      <c r="G36" s="1416"/>
      <c r="H36" s="1449"/>
      <c r="I36" s="2"/>
      <c r="J36" s="2"/>
    </row>
    <row r="37" spans="1:10" ht="45" customHeight="1" thickTop="1" x14ac:dyDescent="0.2">
      <c r="A37" s="1432" t="s">
        <v>131</v>
      </c>
      <c r="B37" s="1433"/>
      <c r="C37" s="1433"/>
      <c r="D37" s="1433"/>
      <c r="E37" s="656"/>
      <c r="F37" s="657"/>
      <c r="G37" s="609"/>
      <c r="H37" s="508">
        <f t="shared" ref="H37:H44" si="0">IF($E$9="b",IF($F$31&lt;5,E37,IF($F$31=5,F37,IF($F$31=6,G37))))</f>
        <v>0</v>
      </c>
      <c r="I37" s="2"/>
      <c r="J37" s="2"/>
    </row>
    <row r="38" spans="1:10" ht="33" customHeight="1" x14ac:dyDescent="0.2">
      <c r="A38" s="1405" t="s">
        <v>132</v>
      </c>
      <c r="B38" s="1406"/>
      <c r="C38" s="1406"/>
      <c r="D38" s="1406"/>
      <c r="E38" s="658"/>
      <c r="F38" s="659"/>
      <c r="G38" s="610"/>
      <c r="H38" s="509">
        <f t="shared" si="0"/>
        <v>0</v>
      </c>
      <c r="J38" s="2"/>
    </row>
    <row r="39" spans="1:10" ht="33" customHeight="1" x14ac:dyDescent="0.2">
      <c r="A39" s="1405" t="s">
        <v>133</v>
      </c>
      <c r="B39" s="1406"/>
      <c r="C39" s="1406"/>
      <c r="D39" s="1406"/>
      <c r="E39" s="658"/>
      <c r="F39" s="659"/>
      <c r="G39" s="610"/>
      <c r="H39" s="509">
        <f t="shared" si="0"/>
        <v>0</v>
      </c>
      <c r="J39" s="2"/>
    </row>
    <row r="40" spans="1:10" ht="33" customHeight="1" x14ac:dyDescent="0.2">
      <c r="A40" s="1405" t="s">
        <v>134</v>
      </c>
      <c r="B40" s="1406"/>
      <c r="C40" s="1406"/>
      <c r="D40" s="1406"/>
      <c r="E40" s="658"/>
      <c r="F40" s="659"/>
      <c r="G40" s="610"/>
      <c r="H40" s="509">
        <f t="shared" si="0"/>
        <v>0</v>
      </c>
      <c r="J40" s="2"/>
    </row>
    <row r="41" spans="1:10" ht="43.5" customHeight="1" x14ac:dyDescent="0.2">
      <c r="A41" s="1405" t="s">
        <v>135</v>
      </c>
      <c r="B41" s="1406"/>
      <c r="C41" s="1406"/>
      <c r="D41" s="1406"/>
      <c r="E41" s="658"/>
      <c r="F41" s="659"/>
      <c r="G41" s="610"/>
      <c r="H41" s="509">
        <f t="shared" si="0"/>
        <v>0</v>
      </c>
      <c r="J41" s="2"/>
    </row>
    <row r="42" spans="1:10" ht="43.5" customHeight="1" x14ac:dyDescent="0.2">
      <c r="A42" s="1405" t="s">
        <v>136</v>
      </c>
      <c r="B42" s="1406"/>
      <c r="C42" s="1406"/>
      <c r="D42" s="1406"/>
      <c r="E42" s="658"/>
      <c r="F42" s="659"/>
      <c r="G42" s="610"/>
      <c r="H42" s="509">
        <f t="shared" si="0"/>
        <v>0</v>
      </c>
      <c r="J42" s="2"/>
    </row>
    <row r="43" spans="1:10" ht="39" customHeight="1" x14ac:dyDescent="0.2">
      <c r="A43" s="1405" t="s">
        <v>137</v>
      </c>
      <c r="B43" s="1406"/>
      <c r="C43" s="1406"/>
      <c r="D43" s="1406"/>
      <c r="E43" s="658"/>
      <c r="F43" s="659"/>
      <c r="G43" s="610"/>
      <c r="H43" s="509">
        <f t="shared" si="0"/>
        <v>0</v>
      </c>
      <c r="J43" s="2"/>
    </row>
    <row r="44" spans="1:10" ht="38.25" customHeight="1" thickBot="1" x14ac:dyDescent="0.25">
      <c r="A44" s="1437" t="s">
        <v>138</v>
      </c>
      <c r="B44" s="1438"/>
      <c r="C44" s="1438"/>
      <c r="D44" s="1438"/>
      <c r="E44" s="660"/>
      <c r="F44" s="661"/>
      <c r="G44" s="611"/>
      <c r="H44" s="508">
        <f t="shared" si="0"/>
        <v>0</v>
      </c>
      <c r="J44" s="2"/>
    </row>
    <row r="45" spans="1:10" ht="31.5" customHeight="1" thickBot="1" x14ac:dyDescent="0.25">
      <c r="A45" s="1424" t="str">
        <f>CONCATENATE("TOTAL VALUE OF ALL WORK BY THE ENGINEER APPROPRIATE TO CLAUSE ",IF(D18=2003,"20. (1)","4.2.3"), " OF THE GAZETTE")</f>
        <v>TOTAL VALUE OF ALL WORK BY THE ENGINEER APPROPRIATE TO CLAUSE 4.2.3 OF THE GAZETTE</v>
      </c>
      <c r="B45" s="1425"/>
      <c r="C45" s="1425"/>
      <c r="D45" s="1425"/>
      <c r="E45" s="662">
        <f>SUM($E$37:$E$44)</f>
        <v>0</v>
      </c>
      <c r="F45" s="663">
        <f>SUM(F37:F44)</f>
        <v>0</v>
      </c>
      <c r="G45" s="613">
        <f>SUM(G37:G44)</f>
        <v>0</v>
      </c>
      <c r="H45" s="614">
        <f>SUM(H37:H44)</f>
        <v>0</v>
      </c>
    </row>
    <row r="46" spans="1:10" ht="31.5" customHeight="1" thickBot="1" x14ac:dyDescent="0.25">
      <c r="A46" s="1413" t="str">
        <f>IF(F31=6,IF(G45=H50,"","THE VALUE OF ( C) MUST BE THE SAME AS (D)"),"")</f>
        <v/>
      </c>
      <c r="B46" s="1414"/>
      <c r="C46" s="1414"/>
      <c r="D46" s="1414"/>
      <c r="E46" s="1414"/>
      <c r="F46" s="183" t="str">
        <f>IF($F$31=6,IF(H45=H50,"","ERROR"),"")</f>
        <v/>
      </c>
      <c r="G46" s="183" t="str">
        <f>IF($F$31=6,IF($H$50=$G$45,"","ERROR"),"")</f>
        <v/>
      </c>
      <c r="H46" s="288"/>
    </row>
    <row r="47" spans="1:10" ht="54" customHeight="1" thickTop="1" thickBot="1" x14ac:dyDescent="0.25">
      <c r="A47" s="1422" t="s">
        <v>291</v>
      </c>
      <c r="B47" s="1423"/>
      <c r="C47" s="1423"/>
      <c r="D47" s="1423"/>
      <c r="E47" s="1423"/>
      <c r="F47" s="1423"/>
      <c r="G47" s="340" t="s">
        <v>219</v>
      </c>
      <c r="H47" s="339" t="s">
        <v>103</v>
      </c>
      <c r="I47" s="2"/>
      <c r="J47" s="2"/>
    </row>
    <row r="48" spans="1:10" ht="31.5" customHeight="1" thickTop="1" x14ac:dyDescent="0.2">
      <c r="A48" s="1432" t="s">
        <v>139</v>
      </c>
      <c r="B48" s="1433"/>
      <c r="C48" s="1433"/>
      <c r="D48" s="1433"/>
      <c r="E48" s="1433"/>
      <c r="F48" s="1433"/>
      <c r="G48" s="615"/>
      <c r="H48" s="510">
        <f>IF($F$31&gt;4,G48,0)</f>
        <v>0</v>
      </c>
    </row>
    <row r="49" spans="1:8" ht="30" customHeight="1" thickBot="1" x14ac:dyDescent="0.25">
      <c r="A49" s="1428" t="s">
        <v>140</v>
      </c>
      <c r="B49" s="1429"/>
      <c r="C49" s="1429"/>
      <c r="D49" s="1429"/>
      <c r="E49" s="1429"/>
      <c r="F49" s="1429"/>
      <c r="G49" s="616"/>
      <c r="H49" s="511">
        <f>IF($F$31&gt;4,G49,0)</f>
        <v>0</v>
      </c>
    </row>
    <row r="50" spans="1:8" ht="34.5" customHeight="1" thickBot="1" x14ac:dyDescent="0.25">
      <c r="A50" s="1430" t="str">
        <f>CONCATENATE("TOTAL VALUE OF ALL WORK COMPLETED APPROPRIATE TO CLAUSE ",IF($D$18=2003,"20. (1)","4.2.3.(1)"), " OF THE GAZETTE")</f>
        <v>TOTAL VALUE OF ALL WORK COMPLETED APPROPRIATE TO CLAUSE 4.2.3.(1) OF THE GAZETTE</v>
      </c>
      <c r="B50" s="1431"/>
      <c r="C50" s="1431"/>
      <c r="D50" s="1431"/>
      <c r="E50" s="1431"/>
      <c r="F50" s="1431"/>
      <c r="G50" s="617">
        <f>G48+G49</f>
        <v>0</v>
      </c>
      <c r="H50" s="618">
        <f>H48+H49</f>
        <v>0</v>
      </c>
    </row>
    <row r="51" spans="1:8" ht="15.75" thickTop="1" x14ac:dyDescent="0.2">
      <c r="A51" s="4"/>
      <c r="B51" s="4"/>
      <c r="C51" s="4"/>
      <c r="D51" s="4"/>
      <c r="E51" s="4"/>
      <c r="F51" s="4"/>
      <c r="G51" s="5"/>
    </row>
    <row r="59" spans="1:8" ht="18.75" customHeight="1" x14ac:dyDescent="0.2"/>
    <row r="66" ht="25.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108" spans="1:8" x14ac:dyDescent="0.2">
      <c r="A108" s="1"/>
      <c r="B108" s="1"/>
      <c r="C108" s="1"/>
      <c r="D108" s="1"/>
      <c r="E108" s="1"/>
      <c r="F108" s="1"/>
      <c r="G108" s="1"/>
      <c r="H108" s="1"/>
    </row>
    <row r="109" spans="1:8" x14ac:dyDescent="0.2">
      <c r="A109" s="1426"/>
      <c r="B109" s="1427"/>
      <c r="C109" s="1427"/>
      <c r="D109" s="1427"/>
      <c r="E109" s="1427"/>
      <c r="F109" s="1427"/>
      <c r="G109" s="1427"/>
      <c r="H109" s="1427"/>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45">
    <mergeCell ref="G27:H27"/>
    <mergeCell ref="G25:H25"/>
    <mergeCell ref="G26:H26"/>
    <mergeCell ref="A2:D3"/>
    <mergeCell ref="E2:H2"/>
    <mergeCell ref="E3:H3"/>
    <mergeCell ref="G5:H5"/>
    <mergeCell ref="G9:H9"/>
    <mergeCell ref="D16:E16"/>
    <mergeCell ref="G20:H20"/>
    <mergeCell ref="D11:H11"/>
    <mergeCell ref="G17:H19"/>
    <mergeCell ref="D14:F14"/>
    <mergeCell ref="A1:H1"/>
    <mergeCell ref="A44:D44"/>
    <mergeCell ref="A38:D38"/>
    <mergeCell ref="A37:D37"/>
    <mergeCell ref="A39:D39"/>
    <mergeCell ref="A25:C25"/>
    <mergeCell ref="A21:E24"/>
    <mergeCell ref="H35:H36"/>
    <mergeCell ref="D31:E31"/>
    <mergeCell ref="G28:H28"/>
    <mergeCell ref="G21:H21"/>
    <mergeCell ref="G22:H22"/>
    <mergeCell ref="G30:H30"/>
    <mergeCell ref="G29:H29"/>
    <mergeCell ref="G23:H23"/>
    <mergeCell ref="G24:H24"/>
    <mergeCell ref="A47:F47"/>
    <mergeCell ref="A45:D45"/>
    <mergeCell ref="A43:D43"/>
    <mergeCell ref="A42:D42"/>
    <mergeCell ref="A109:H109"/>
    <mergeCell ref="A49:F49"/>
    <mergeCell ref="A50:F50"/>
    <mergeCell ref="A48:F48"/>
    <mergeCell ref="A40:D40"/>
    <mergeCell ref="A35:D35"/>
    <mergeCell ref="E32:H32"/>
    <mergeCell ref="A46:E46"/>
    <mergeCell ref="A41:D41"/>
    <mergeCell ref="G35:G36"/>
    <mergeCell ref="F35:F36"/>
    <mergeCell ref="A36:C36"/>
  </mergeCells>
  <phoneticPr fontId="46" type="noConversion"/>
  <dataValidations count="5">
    <dataValidation type="list" allowBlank="1" showInputMessage="1" showErrorMessage="1" sqref="D36">
      <formula1>"ESTIMATES ONLY, TENDER VALUES"</formula1>
    </dataValidation>
    <dataValidation type="list" allowBlank="1" showInputMessage="1" showErrorMessage="1" sqref="D33">
      <formula1>"Y,N"</formula1>
    </dataValidation>
    <dataValidation type="list" allowBlank="1" showInputMessage="1" showErrorMessage="1" sqref="D9">
      <formula1>"MULTI-DISCIPLINARY PROJECT, ENGINEERING PROJECT"</formula1>
    </dataValidation>
    <dataValidation type="list" allowBlank="1" showInputMessage="1" showErrorMessage="1" sqref="D31:E31">
      <formula1>"INCEPTION, PRELIMINARY DESIGN: CONCEPT &amp; VIABILITY,DETAIL DESIGN,DOCUMENTATION &amp; PROCUREMENT,CONTRACT ADMINISTRATION &amp; INSPECTION, CLOSE OUT"</formula1>
    </dataValidation>
    <dataValidation type="list" allowBlank="1" showInputMessage="1" showErrorMessage="1" sqref="D10">
      <formula1>"Yes,No"</formula1>
    </dataValidation>
  </dataValidations>
  <printOptions horizontalCentered="1"/>
  <pageMargins left="0.74803149606299213" right="0.59055118110236227" top="0.78740157480314965" bottom="0.78740157480314965" header="0.51181102362204722" footer="0.51181102362204722"/>
  <pageSetup paperSize="9" scale="53" orientation="portrait" horizontalDpi="300" verticalDpi="300"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indexed="43"/>
  </sheetPr>
  <dimension ref="A1:J111"/>
  <sheetViews>
    <sheetView zoomScale="70" zoomScaleNormal="70" zoomScaleSheetLayoutView="69" workbookViewId="0">
      <selection activeCell="A2" sqref="A2:D3"/>
    </sheetView>
  </sheetViews>
  <sheetFormatPr defaultRowHeight="15" x14ac:dyDescent="0.2"/>
  <cols>
    <col min="1" max="1" width="18.33203125" customWidth="1"/>
    <col min="2" max="2" width="3.88671875" customWidth="1"/>
    <col min="3" max="3" width="10.5546875" customWidth="1"/>
    <col min="4" max="4" width="27.77734375" customWidth="1"/>
    <col min="5" max="5" width="19.77734375" customWidth="1"/>
    <col min="6" max="6" width="20.5546875" customWidth="1"/>
    <col min="7" max="7" width="19.109375" customWidth="1"/>
    <col min="8" max="8" width="18" customWidth="1"/>
    <col min="9" max="9" width="5.44140625" customWidth="1"/>
    <col min="10" max="10" width="8.6640625" customWidth="1"/>
  </cols>
  <sheetData>
    <row r="1" spans="1:10" ht="69.75" customHeight="1" thickTop="1" thickBot="1" x14ac:dyDescent="0.25">
      <c r="A1" s="1434" t="str">
        <f>'Input Data'!A1:H1</f>
        <v>PLEASE READ THE NOTES (1st SHEET) BEFORE STARTING TO POPULATE THE SHEETS. COMPLETE ALL YELLOW CELLS PLEASE !!!</v>
      </c>
      <c r="B1" s="1435"/>
      <c r="C1" s="1435"/>
      <c r="D1" s="1435"/>
      <c r="E1" s="1435"/>
      <c r="F1" s="1435"/>
      <c r="G1" s="1435"/>
      <c r="H1" s="1436"/>
    </row>
    <row r="2" spans="1:10" ht="36" customHeight="1" thickTop="1" x14ac:dyDescent="0.2">
      <c r="A2" s="1461"/>
      <c r="B2" s="1462"/>
      <c r="C2" s="1462"/>
      <c r="D2" s="1462"/>
      <c r="E2" s="1465" t="s">
        <v>227</v>
      </c>
      <c r="F2" s="1466"/>
      <c r="G2" s="1466"/>
      <c r="H2" s="1467"/>
    </row>
    <row r="3" spans="1:10" ht="32.25" customHeight="1" x14ac:dyDescent="0.2">
      <c r="A3" s="1463"/>
      <c r="B3" s="1464"/>
      <c r="C3" s="1464"/>
      <c r="D3" s="1464"/>
      <c r="E3" s="1468" t="str">
        <f>'Input Data'!E3:H3</f>
        <v>MULTI-DISCIPLINARY PROJECT: 2013 NDPW FEES</v>
      </c>
      <c r="F3" s="1469"/>
      <c r="G3" s="1469"/>
      <c r="H3" s="1470"/>
    </row>
    <row r="4" spans="1:10" ht="12.75" customHeight="1" thickBot="1" x14ac:dyDescent="0.25">
      <c r="A4" s="345"/>
      <c r="B4" s="95"/>
      <c r="C4" s="95"/>
      <c r="D4" s="95"/>
      <c r="E4" s="346"/>
      <c r="F4" s="346"/>
      <c r="G4" s="346"/>
      <c r="H4" s="325" t="str">
        <f>'Input Data'!H4</f>
        <v xml:space="preserve">Version: 1.1  2014-07    </v>
      </c>
    </row>
    <row r="5" spans="1:10" ht="18" customHeight="1" thickTop="1" x14ac:dyDescent="0.2">
      <c r="A5" s="395"/>
      <c r="B5" s="294"/>
      <c r="C5" s="295" t="s">
        <v>215</v>
      </c>
      <c r="D5" s="396" t="s">
        <v>256</v>
      </c>
      <c r="E5" s="397"/>
      <c r="F5" s="398" t="s">
        <v>212</v>
      </c>
      <c r="G5" s="1488" t="s">
        <v>257</v>
      </c>
      <c r="H5" s="1489"/>
      <c r="I5" s="2"/>
      <c r="J5" s="2"/>
    </row>
    <row r="6" spans="1:10" ht="18" customHeight="1" x14ac:dyDescent="0.2">
      <c r="A6" s="399"/>
      <c r="B6" s="293"/>
      <c r="C6" s="296" t="s">
        <v>216</v>
      </c>
      <c r="D6" s="400">
        <v>79867</v>
      </c>
      <c r="E6" s="401"/>
      <c r="F6" s="297" t="s">
        <v>185</v>
      </c>
      <c r="G6" s="402" t="s">
        <v>258</v>
      </c>
      <c r="H6" s="403"/>
      <c r="I6" s="2"/>
      <c r="J6" s="2"/>
    </row>
    <row r="7" spans="1:10" ht="18" customHeight="1" x14ac:dyDescent="0.2">
      <c r="A7" s="399"/>
      <c r="B7" s="293"/>
      <c r="C7" s="296" t="s">
        <v>226</v>
      </c>
      <c r="D7" s="404">
        <v>2</v>
      </c>
      <c r="E7" s="401"/>
      <c r="F7" s="297" t="s">
        <v>189</v>
      </c>
      <c r="G7" s="402" t="s">
        <v>259</v>
      </c>
      <c r="H7" s="405"/>
      <c r="I7" s="2"/>
      <c r="J7" s="2"/>
    </row>
    <row r="8" spans="1:10" ht="18" customHeight="1" x14ac:dyDescent="0.2">
      <c r="A8" s="399"/>
      <c r="B8" s="293"/>
      <c r="C8" s="296" t="s">
        <v>166</v>
      </c>
      <c r="D8" s="406" t="s">
        <v>260</v>
      </c>
      <c r="E8" s="401"/>
      <c r="F8" s="296" t="s">
        <v>186</v>
      </c>
      <c r="G8" s="402" t="s">
        <v>284</v>
      </c>
      <c r="H8" s="284"/>
      <c r="I8" s="2"/>
      <c r="J8" s="2"/>
    </row>
    <row r="9" spans="1:10" ht="18" customHeight="1" x14ac:dyDescent="0.2">
      <c r="A9" s="399"/>
      <c r="B9" s="293"/>
      <c r="C9" s="297" t="s">
        <v>97</v>
      </c>
      <c r="D9" s="664" t="s">
        <v>348</v>
      </c>
      <c r="E9" s="313" t="str">
        <f>IF(D9="MULTI-DISCIPLINARY PROJECT","B","E")</f>
        <v>B</v>
      </c>
      <c r="F9" s="407" t="s">
        <v>165</v>
      </c>
      <c r="G9" s="1500" t="s">
        <v>283</v>
      </c>
      <c r="H9" s="1501"/>
      <c r="I9" s="2"/>
      <c r="J9" s="2"/>
    </row>
    <row r="10" spans="1:10" ht="18" customHeight="1" x14ac:dyDescent="0.2">
      <c r="A10" s="630"/>
      <c r="B10" s="620"/>
      <c r="C10" s="621" t="s">
        <v>318</v>
      </c>
      <c r="D10" s="665" t="s">
        <v>319</v>
      </c>
      <c r="E10" s="623" t="str">
        <f>IF($D$10="Yes", "NO OF DAYS","")</f>
        <v>NO OF DAYS</v>
      </c>
      <c r="F10" s="666">
        <v>30</v>
      </c>
      <c r="G10" s="667" t="str">
        <f>IF($D$10="Yes", "RATE","")</f>
        <v>RATE</v>
      </c>
      <c r="H10" s="668">
        <v>500</v>
      </c>
      <c r="I10" s="2"/>
      <c r="J10" s="2"/>
    </row>
    <row r="11" spans="1:10" ht="18" customHeight="1" thickBot="1" x14ac:dyDescent="0.25">
      <c r="A11" s="408"/>
      <c r="B11" s="303"/>
      <c r="C11" s="304" t="s">
        <v>93</v>
      </c>
      <c r="D11" s="1508" t="s">
        <v>286</v>
      </c>
      <c r="E11" s="1513"/>
      <c r="F11" s="1513"/>
      <c r="G11" s="1513"/>
      <c r="H11" s="1514"/>
      <c r="I11" s="2"/>
      <c r="J11" s="2"/>
    </row>
    <row r="12" spans="1:10" ht="18" customHeight="1" thickTop="1" x14ac:dyDescent="0.2">
      <c r="A12" s="409"/>
      <c r="B12" s="301"/>
      <c r="C12" s="302" t="s">
        <v>230</v>
      </c>
      <c r="D12" s="1488" t="s">
        <v>261</v>
      </c>
      <c r="E12" s="1511"/>
      <c r="F12" s="1511"/>
      <c r="G12" s="1511"/>
      <c r="H12" s="1512"/>
      <c r="I12" s="2"/>
      <c r="J12" s="2"/>
    </row>
    <row r="13" spans="1:10" ht="18" customHeight="1" x14ac:dyDescent="0.2">
      <c r="A13" s="399"/>
      <c r="B13" s="293"/>
      <c r="C13" s="296" t="s">
        <v>168</v>
      </c>
      <c r="D13" s="1490" t="s">
        <v>262</v>
      </c>
      <c r="E13" s="1491"/>
      <c r="F13" s="1491"/>
      <c r="G13" s="285" t="s">
        <v>272</v>
      </c>
      <c r="H13" s="410">
        <v>1034</v>
      </c>
      <c r="I13" s="2"/>
      <c r="J13" s="2"/>
    </row>
    <row r="14" spans="1:10" ht="18" customHeight="1" x14ac:dyDescent="0.2">
      <c r="A14" s="399"/>
      <c r="B14" s="293"/>
      <c r="C14" s="296" t="s">
        <v>269</v>
      </c>
      <c r="D14" s="1490" t="s">
        <v>263</v>
      </c>
      <c r="E14" s="1491"/>
      <c r="F14" s="1491"/>
      <c r="G14" s="285" t="s">
        <v>272</v>
      </c>
      <c r="H14" s="411">
        <v>1002</v>
      </c>
      <c r="I14" s="2"/>
      <c r="J14" s="2"/>
    </row>
    <row r="15" spans="1:10" ht="18" customHeight="1" x14ac:dyDescent="0.2">
      <c r="A15" s="399"/>
      <c r="B15" s="293"/>
      <c r="C15" s="296" t="s">
        <v>119</v>
      </c>
      <c r="D15" s="412" t="s">
        <v>264</v>
      </c>
      <c r="E15" s="413" t="s">
        <v>169</v>
      </c>
      <c r="F15" s="414" t="s">
        <v>285</v>
      </c>
      <c r="G15" s="413" t="s">
        <v>170</v>
      </c>
      <c r="H15" s="415" t="s">
        <v>265</v>
      </c>
      <c r="I15" s="2"/>
      <c r="J15" s="2"/>
    </row>
    <row r="16" spans="1:10" ht="18" customHeight="1" thickBot="1" x14ac:dyDescent="0.25">
      <c r="A16" s="399"/>
      <c r="B16" s="293"/>
      <c r="C16" s="296" t="s">
        <v>165</v>
      </c>
      <c r="D16" s="1502" t="s">
        <v>266</v>
      </c>
      <c r="E16" s="1503"/>
      <c r="F16" s="416"/>
      <c r="G16" s="351"/>
      <c r="H16" s="417"/>
      <c r="I16" s="2"/>
      <c r="J16" s="2"/>
    </row>
    <row r="17" spans="1:10" ht="18" customHeight="1" thickTop="1" x14ac:dyDescent="0.2">
      <c r="A17" s="399"/>
      <c r="B17" s="293"/>
      <c r="C17" s="296" t="s">
        <v>89</v>
      </c>
      <c r="D17" s="418" t="s">
        <v>287</v>
      </c>
      <c r="E17" s="432">
        <v>1</v>
      </c>
      <c r="F17" s="317"/>
      <c r="G17" s="1480" t="s">
        <v>211</v>
      </c>
      <c r="H17" s="1481"/>
      <c r="I17" s="2"/>
      <c r="J17" s="2"/>
    </row>
    <row r="18" spans="1:10" ht="18" customHeight="1" x14ac:dyDescent="0.2">
      <c r="A18" s="399"/>
      <c r="B18" s="293"/>
      <c r="C18" s="296" t="s">
        <v>171</v>
      </c>
      <c r="D18" s="419" t="s">
        <v>267</v>
      </c>
      <c r="E18" s="433" t="s">
        <v>296</v>
      </c>
      <c r="F18" s="344" t="s">
        <v>172</v>
      </c>
      <c r="G18" s="1482"/>
      <c r="H18" s="1483"/>
      <c r="I18" s="2"/>
      <c r="J18" s="2"/>
    </row>
    <row r="19" spans="1:10" ht="18" customHeight="1" x14ac:dyDescent="0.2">
      <c r="A19" s="399"/>
      <c r="B19" s="298"/>
      <c r="C19" s="296" t="s">
        <v>23</v>
      </c>
      <c r="D19" s="420">
        <v>41002</v>
      </c>
      <c r="E19" s="434"/>
      <c r="F19" s="289"/>
      <c r="G19" s="1484"/>
      <c r="H19" s="1485"/>
      <c r="I19" s="2"/>
      <c r="J19" s="2"/>
    </row>
    <row r="20" spans="1:10" ht="18" customHeight="1" x14ac:dyDescent="0.2">
      <c r="A20" s="421"/>
      <c r="B20" s="299"/>
      <c r="C20" s="300" t="s">
        <v>118</v>
      </c>
      <c r="D20" s="671">
        <f>'Input Data'!D20</f>
        <v>2013</v>
      </c>
      <c r="E20" s="435">
        <f>'Input Data'!E20</f>
        <v>0</v>
      </c>
      <c r="F20" s="305" t="s">
        <v>173</v>
      </c>
      <c r="G20" s="1497" t="s">
        <v>274</v>
      </c>
      <c r="H20" s="1498"/>
      <c r="I20" s="2"/>
      <c r="J20" s="2"/>
    </row>
    <row r="21" spans="1:10" ht="18" customHeight="1" x14ac:dyDescent="0.2">
      <c r="A21" s="1442" t="str">
        <f>'Input Data'!A21:E24</f>
        <v>Fee in accordance with the National Department of Public Works Scope of Engineering Services and Tariff of Fees for Persons Registered in terms of the Engineering Profession Act, 2000 (Act No. 46 of 2000) dated 1 March 2013</v>
      </c>
      <c r="B21" s="1443"/>
      <c r="C21" s="1443"/>
      <c r="D21" s="1443"/>
      <c r="E21" s="1444"/>
      <c r="F21" s="306" t="s">
        <v>174</v>
      </c>
      <c r="G21" s="1497" t="s">
        <v>275</v>
      </c>
      <c r="H21" s="1498"/>
      <c r="I21" s="2"/>
      <c r="J21" s="2"/>
    </row>
    <row r="22" spans="1:10" ht="18" customHeight="1" x14ac:dyDescent="0.2">
      <c r="A22" s="1504"/>
      <c r="B22" s="1505"/>
      <c r="C22" s="1505"/>
      <c r="D22" s="1505"/>
      <c r="E22" s="1506"/>
      <c r="F22" s="306" t="s">
        <v>272</v>
      </c>
      <c r="G22" s="1499" t="s">
        <v>276</v>
      </c>
      <c r="H22" s="1498"/>
      <c r="I22" s="2"/>
      <c r="J22" s="2"/>
    </row>
    <row r="23" spans="1:10" ht="18" customHeight="1" x14ac:dyDescent="0.2">
      <c r="A23" s="1504"/>
      <c r="B23" s="1505"/>
      <c r="C23" s="1505"/>
      <c r="D23" s="1505"/>
      <c r="E23" s="1506"/>
      <c r="F23" s="306" t="s">
        <v>89</v>
      </c>
      <c r="G23" s="1458" t="s">
        <v>322</v>
      </c>
      <c r="H23" s="1459"/>
      <c r="I23" s="2"/>
      <c r="J23" s="2"/>
    </row>
    <row r="24" spans="1:10" ht="30" customHeight="1" x14ac:dyDescent="0.2">
      <c r="A24" s="1504"/>
      <c r="B24" s="1505"/>
      <c r="C24" s="1505"/>
      <c r="D24" s="1505"/>
      <c r="E24" s="1506"/>
      <c r="F24" s="307" t="s">
        <v>270</v>
      </c>
      <c r="G24" s="1497" t="s">
        <v>277</v>
      </c>
      <c r="H24" s="1498"/>
      <c r="I24" s="2"/>
      <c r="J24" s="2"/>
    </row>
    <row r="25" spans="1:10" ht="18" customHeight="1" x14ac:dyDescent="0.2">
      <c r="A25" s="1439" t="s">
        <v>24</v>
      </c>
      <c r="B25" s="1440"/>
      <c r="C25" s="1441"/>
      <c r="D25" s="329" t="s">
        <v>297</v>
      </c>
      <c r="E25" s="44"/>
      <c r="F25" s="308" t="s">
        <v>175</v>
      </c>
      <c r="G25" s="1497" t="s">
        <v>278</v>
      </c>
      <c r="H25" s="1498"/>
      <c r="I25" s="2"/>
      <c r="J25" s="2"/>
    </row>
    <row r="26" spans="1:10" ht="18" customHeight="1" x14ac:dyDescent="0.2">
      <c r="A26" s="422"/>
      <c r="B26" s="314"/>
      <c r="C26" s="328" t="s">
        <v>161</v>
      </c>
      <c r="D26" s="423">
        <v>100</v>
      </c>
      <c r="E26" s="276" t="s">
        <v>255</v>
      </c>
      <c r="F26" s="308" t="s">
        <v>176</v>
      </c>
      <c r="G26" s="1497" t="s">
        <v>275</v>
      </c>
      <c r="H26" s="1498"/>
      <c r="I26" s="2"/>
      <c r="J26" s="2"/>
    </row>
    <row r="27" spans="1:10" ht="18" customHeight="1" x14ac:dyDescent="0.2">
      <c r="A27" s="399"/>
      <c r="B27" s="293"/>
      <c r="C27" s="296" t="s">
        <v>101</v>
      </c>
      <c r="D27" s="424">
        <v>41243</v>
      </c>
      <c r="E27" s="215"/>
      <c r="F27" s="309" t="s">
        <v>272</v>
      </c>
      <c r="G27" s="1499" t="s">
        <v>279</v>
      </c>
      <c r="H27" s="1510"/>
      <c r="I27" s="2"/>
      <c r="J27" s="2"/>
    </row>
    <row r="28" spans="1:10" ht="18" customHeight="1" x14ac:dyDescent="0.2">
      <c r="A28" s="399"/>
      <c r="B28" s="293"/>
      <c r="C28" s="296" t="s">
        <v>595</v>
      </c>
      <c r="D28" s="425">
        <v>1</v>
      </c>
      <c r="E28" s="215"/>
      <c r="F28" s="310" t="s">
        <v>167</v>
      </c>
      <c r="G28" s="1507" t="s">
        <v>280</v>
      </c>
      <c r="H28" s="1498"/>
      <c r="I28" s="2"/>
      <c r="J28" s="2"/>
    </row>
    <row r="29" spans="1:10" ht="18" customHeight="1" x14ac:dyDescent="0.2">
      <c r="A29" s="399"/>
      <c r="B29" s="293"/>
      <c r="C29" s="296" t="s">
        <v>94</v>
      </c>
      <c r="D29" s="426" t="s">
        <v>268</v>
      </c>
      <c r="E29" s="215"/>
      <c r="F29" s="311" t="s">
        <v>177</v>
      </c>
      <c r="G29" s="1507" t="s">
        <v>281</v>
      </c>
      <c r="H29" s="1498"/>
      <c r="I29" s="2"/>
      <c r="J29" s="2"/>
    </row>
    <row r="30" spans="1:10" ht="18" customHeight="1" thickBot="1" x14ac:dyDescent="0.25">
      <c r="A30" s="399"/>
      <c r="B30" s="293"/>
      <c r="C30" s="296" t="s">
        <v>178</v>
      </c>
      <c r="D30" s="426" t="s">
        <v>292</v>
      </c>
      <c r="E30" s="238"/>
      <c r="F30" s="312" t="s">
        <v>179</v>
      </c>
      <c r="G30" s="1508" t="s">
        <v>282</v>
      </c>
      <c r="H30" s="1509"/>
      <c r="I30" s="2"/>
      <c r="J30" s="2"/>
    </row>
    <row r="31" spans="1:10" ht="18" customHeight="1" thickTop="1" x14ac:dyDescent="0.2">
      <c r="A31" s="399"/>
      <c r="B31" s="315"/>
      <c r="C31" s="316" t="s">
        <v>298</v>
      </c>
      <c r="D31" s="1517" t="s">
        <v>320</v>
      </c>
      <c r="E31" s="1518"/>
      <c r="F31" s="429">
        <v>6</v>
      </c>
      <c r="G31" s="96"/>
      <c r="H31" s="287"/>
      <c r="I31" s="2"/>
      <c r="J31" s="2"/>
    </row>
    <row r="32" spans="1:10" ht="18" customHeight="1" x14ac:dyDescent="0.2">
      <c r="A32" s="630"/>
      <c r="B32" s="627"/>
      <c r="C32" s="629" t="s">
        <v>321</v>
      </c>
      <c r="D32" s="669">
        <v>1</v>
      </c>
      <c r="E32" s="672" t="s">
        <v>344</v>
      </c>
      <c r="F32" s="628"/>
      <c r="G32" s="96"/>
      <c r="H32" s="287"/>
      <c r="I32" s="2"/>
      <c r="J32" s="2"/>
    </row>
    <row r="33" spans="1:10" ht="18" customHeight="1" x14ac:dyDescent="0.2">
      <c r="A33" s="421"/>
      <c r="B33" s="798"/>
      <c r="C33" s="799" t="s">
        <v>129</v>
      </c>
      <c r="D33" s="427" t="s">
        <v>210</v>
      </c>
      <c r="E33" s="98"/>
      <c r="F33" s="99"/>
      <c r="G33" s="96"/>
      <c r="H33" s="811"/>
      <c r="I33" s="2"/>
      <c r="J33" s="2"/>
    </row>
    <row r="34" spans="1:10" ht="18" customHeight="1" thickBot="1" x14ac:dyDescent="0.25">
      <c r="A34" s="807"/>
      <c r="B34" s="809"/>
      <c r="C34" s="808" t="s">
        <v>425</v>
      </c>
      <c r="D34" s="806">
        <v>3000000</v>
      </c>
      <c r="E34" s="99"/>
      <c r="F34" s="99"/>
      <c r="G34" s="96"/>
      <c r="H34" s="810">
        <f>'Input Data'!H33</f>
        <v>540000</v>
      </c>
      <c r="I34" s="2"/>
      <c r="J34" s="2"/>
    </row>
    <row r="35" spans="1:10" ht="81" customHeight="1" thickTop="1" thickBot="1" x14ac:dyDescent="0.25">
      <c r="A35" s="1407" t="s">
        <v>293</v>
      </c>
      <c r="B35" s="1408"/>
      <c r="C35" s="1408"/>
      <c r="D35" s="1408"/>
      <c r="E35" s="331" t="s">
        <v>288</v>
      </c>
      <c r="F35" s="1492" t="s">
        <v>217</v>
      </c>
      <c r="G35" s="1492" t="s">
        <v>218</v>
      </c>
      <c r="H35" s="1448" t="s">
        <v>103</v>
      </c>
      <c r="I35" s="2"/>
      <c r="J35" s="2"/>
    </row>
    <row r="36" spans="1:10" ht="24.75" customHeight="1" thickBot="1" x14ac:dyDescent="0.25">
      <c r="A36" s="1419" t="s">
        <v>141</v>
      </c>
      <c r="B36" s="1495"/>
      <c r="C36" s="1496"/>
      <c r="D36" s="670" t="s">
        <v>254</v>
      </c>
      <c r="E36" s="338">
        <v>2</v>
      </c>
      <c r="F36" s="1494"/>
      <c r="G36" s="1493"/>
      <c r="H36" s="1493"/>
      <c r="I36" s="2"/>
      <c r="J36" s="2"/>
    </row>
    <row r="37" spans="1:10" ht="45" customHeight="1" thickTop="1" x14ac:dyDescent="0.2">
      <c r="A37" s="1432" t="s">
        <v>131</v>
      </c>
      <c r="B37" s="1433"/>
      <c r="C37" s="1433"/>
      <c r="D37" s="1433"/>
      <c r="E37" s="631">
        <v>5400000</v>
      </c>
      <c r="F37" s="632">
        <v>5400000</v>
      </c>
      <c r="G37" s="632">
        <v>5400000</v>
      </c>
      <c r="H37" s="508">
        <v>5400000</v>
      </c>
      <c r="I37" s="2"/>
      <c r="J37" s="2"/>
    </row>
    <row r="38" spans="1:10" ht="33" customHeight="1" x14ac:dyDescent="0.2">
      <c r="A38" s="1405" t="s">
        <v>132</v>
      </c>
      <c r="B38" s="1406"/>
      <c r="C38" s="1406"/>
      <c r="D38" s="1406"/>
      <c r="E38" s="633">
        <v>1500000</v>
      </c>
      <c r="F38" s="634">
        <v>1500000</v>
      </c>
      <c r="G38" s="634">
        <v>1500000</v>
      </c>
      <c r="H38" s="509">
        <v>1500000</v>
      </c>
      <c r="J38" s="2"/>
    </row>
    <row r="39" spans="1:10" ht="33" customHeight="1" x14ac:dyDescent="0.2">
      <c r="A39" s="1405" t="s">
        <v>133</v>
      </c>
      <c r="B39" s="1406"/>
      <c r="C39" s="1406"/>
      <c r="D39" s="1406"/>
      <c r="E39" s="633">
        <v>500000</v>
      </c>
      <c r="F39" s="634">
        <v>500000</v>
      </c>
      <c r="G39" s="634">
        <v>500000</v>
      </c>
      <c r="H39" s="509">
        <v>500000</v>
      </c>
      <c r="J39" s="2"/>
    </row>
    <row r="40" spans="1:10" ht="33" customHeight="1" x14ac:dyDescent="0.2">
      <c r="A40" s="1405" t="s">
        <v>134</v>
      </c>
      <c r="B40" s="1406"/>
      <c r="C40" s="1406"/>
      <c r="D40" s="1406"/>
      <c r="E40" s="633">
        <v>200000</v>
      </c>
      <c r="F40" s="634">
        <v>200000</v>
      </c>
      <c r="G40" s="634">
        <v>200000</v>
      </c>
      <c r="H40" s="509">
        <v>200000</v>
      </c>
      <c r="J40" s="2"/>
    </row>
    <row r="41" spans="1:10" ht="43.5" customHeight="1" x14ac:dyDescent="0.2">
      <c r="A41" s="1405" t="s">
        <v>135</v>
      </c>
      <c r="B41" s="1406"/>
      <c r="C41" s="1406"/>
      <c r="D41" s="1406"/>
      <c r="E41" s="633">
        <v>100000</v>
      </c>
      <c r="F41" s="634">
        <v>100000</v>
      </c>
      <c r="G41" s="634">
        <v>100000</v>
      </c>
      <c r="H41" s="509">
        <v>100000</v>
      </c>
      <c r="J41" s="2"/>
    </row>
    <row r="42" spans="1:10" ht="43.5" customHeight="1" x14ac:dyDescent="0.2">
      <c r="A42" s="1405" t="s">
        <v>136</v>
      </c>
      <c r="B42" s="1406"/>
      <c r="C42" s="1406"/>
      <c r="D42" s="1406"/>
      <c r="E42" s="633">
        <v>150000</v>
      </c>
      <c r="F42" s="634">
        <v>150000</v>
      </c>
      <c r="G42" s="634">
        <v>150000</v>
      </c>
      <c r="H42" s="509">
        <v>150000</v>
      </c>
      <c r="J42" s="2"/>
    </row>
    <row r="43" spans="1:10" ht="39" customHeight="1" x14ac:dyDescent="0.2">
      <c r="A43" s="1405" t="s">
        <v>137</v>
      </c>
      <c r="B43" s="1406"/>
      <c r="C43" s="1406"/>
      <c r="D43" s="1406"/>
      <c r="E43" s="633">
        <v>50000</v>
      </c>
      <c r="F43" s="634">
        <v>50000</v>
      </c>
      <c r="G43" s="634">
        <v>50000</v>
      </c>
      <c r="H43" s="509">
        <v>50000</v>
      </c>
      <c r="J43" s="2"/>
    </row>
    <row r="44" spans="1:10" ht="45" customHeight="1" thickBot="1" x14ac:dyDescent="0.25">
      <c r="A44" s="1437" t="s">
        <v>138</v>
      </c>
      <c r="B44" s="1438"/>
      <c r="C44" s="1438"/>
      <c r="D44" s="1438"/>
      <c r="E44" s="635">
        <v>100000</v>
      </c>
      <c r="F44" s="636">
        <v>100000</v>
      </c>
      <c r="G44" s="636">
        <v>100000</v>
      </c>
      <c r="H44" s="508">
        <v>100000</v>
      </c>
      <c r="J44" s="2"/>
    </row>
    <row r="45" spans="1:10" ht="31.5" customHeight="1" thickBot="1" x14ac:dyDescent="0.25">
      <c r="A45" s="1424" t="s">
        <v>299</v>
      </c>
      <c r="B45" s="1425"/>
      <c r="C45" s="1425"/>
      <c r="D45" s="1425"/>
      <c r="E45" s="612">
        <v>8000000</v>
      </c>
      <c r="F45" s="613">
        <v>8000000</v>
      </c>
      <c r="G45" s="613">
        <v>8000000</v>
      </c>
      <c r="H45" s="614">
        <v>8000000</v>
      </c>
    </row>
    <row r="46" spans="1:10" ht="31.5" customHeight="1" thickBot="1" x14ac:dyDescent="0.25">
      <c r="A46" s="1413" t="s">
        <v>296</v>
      </c>
      <c r="B46" s="1414"/>
      <c r="C46" s="1414"/>
      <c r="D46" s="1414"/>
      <c r="E46" s="1414"/>
      <c r="F46" s="183" t="s">
        <v>296</v>
      </c>
      <c r="G46" s="183" t="s">
        <v>296</v>
      </c>
      <c r="H46" s="288"/>
    </row>
    <row r="47" spans="1:10" ht="31.5" customHeight="1" thickTop="1" thickBot="1" x14ac:dyDescent="0.25">
      <c r="A47" s="1515" t="s">
        <v>294</v>
      </c>
      <c r="B47" s="1516"/>
      <c r="C47" s="1516"/>
      <c r="D47" s="1516"/>
      <c r="E47" s="341"/>
      <c r="F47" s="342"/>
      <c r="G47" s="342"/>
      <c r="H47" s="343"/>
    </row>
    <row r="48" spans="1:10" ht="64.5" customHeight="1" thickTop="1" thickBot="1" x14ac:dyDescent="0.25">
      <c r="A48" s="1422" t="s">
        <v>291</v>
      </c>
      <c r="B48" s="1423"/>
      <c r="C48" s="1423"/>
      <c r="D48" s="1423"/>
      <c r="E48" s="1423"/>
      <c r="F48" s="1423"/>
      <c r="G48" s="340" t="s">
        <v>219</v>
      </c>
      <c r="H48" s="339" t="s">
        <v>103</v>
      </c>
      <c r="I48" s="2"/>
      <c r="J48" s="2"/>
    </row>
    <row r="49" spans="1:8" ht="31.5" customHeight="1" thickTop="1" x14ac:dyDescent="0.2">
      <c r="A49" s="1432" t="s">
        <v>139</v>
      </c>
      <c r="B49" s="1433"/>
      <c r="C49" s="1433"/>
      <c r="D49" s="1433"/>
      <c r="E49" s="1433"/>
      <c r="F49" s="1433"/>
      <c r="G49" s="637">
        <v>6500000</v>
      </c>
      <c r="H49" s="510">
        <v>6500000</v>
      </c>
    </row>
    <row r="50" spans="1:8" ht="30" customHeight="1" thickBot="1" x14ac:dyDescent="0.25">
      <c r="A50" s="1428" t="s">
        <v>140</v>
      </c>
      <c r="B50" s="1429"/>
      <c r="C50" s="1429"/>
      <c r="D50" s="1429"/>
      <c r="E50" s="1429"/>
      <c r="F50" s="1429"/>
      <c r="G50" s="638">
        <v>1500000</v>
      </c>
      <c r="H50" s="511">
        <v>1500000</v>
      </c>
    </row>
    <row r="51" spans="1:8" ht="34.5" customHeight="1" thickBot="1" x14ac:dyDescent="0.25">
      <c r="A51" s="1430" t="s">
        <v>300</v>
      </c>
      <c r="B51" s="1431"/>
      <c r="C51" s="1431"/>
      <c r="D51" s="1431"/>
      <c r="E51" s="1431"/>
      <c r="F51" s="1431"/>
      <c r="G51" s="617">
        <v>8000000</v>
      </c>
      <c r="H51" s="618">
        <v>8000000</v>
      </c>
    </row>
    <row r="52" spans="1:8" ht="15.75" thickTop="1" x14ac:dyDescent="0.2">
      <c r="A52" s="4"/>
      <c r="B52" s="4"/>
      <c r="C52" s="4"/>
      <c r="D52" s="4"/>
      <c r="E52" s="4"/>
      <c r="F52" s="4"/>
      <c r="G52" s="5"/>
    </row>
    <row r="61" spans="1:8" ht="18.75" customHeight="1" x14ac:dyDescent="0.2"/>
    <row r="68" ht="25.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110" spans="1:8" x14ac:dyDescent="0.2">
      <c r="A110" s="1"/>
      <c r="B110" s="1"/>
      <c r="C110" s="1"/>
      <c r="D110" s="1"/>
      <c r="E110" s="1"/>
      <c r="F110" s="1"/>
      <c r="G110" s="1"/>
      <c r="H110" s="1"/>
    </row>
    <row r="111" spans="1:8" x14ac:dyDescent="0.2">
      <c r="A111" s="1426"/>
      <c r="B111" s="1427"/>
      <c r="C111" s="1427"/>
      <c r="D111" s="1427"/>
      <c r="E111" s="1427"/>
      <c r="F111" s="1427"/>
      <c r="G111" s="1427"/>
      <c r="H111" s="1427"/>
    </row>
  </sheetData>
  <sheetProtection password="CD4C" sheet="1" objects="1" scenarios="1" formatColumns="0" formatRows="0"/>
  <mergeCells count="47">
    <mergeCell ref="A2:D3"/>
    <mergeCell ref="E2:H2"/>
    <mergeCell ref="A111:H111"/>
    <mergeCell ref="A50:F50"/>
    <mergeCell ref="A51:F51"/>
    <mergeCell ref="A49:F49"/>
    <mergeCell ref="A46:E46"/>
    <mergeCell ref="A48:F48"/>
    <mergeCell ref="A47:D47"/>
    <mergeCell ref="A25:C25"/>
    <mergeCell ref="D31:E31"/>
    <mergeCell ref="A45:D45"/>
    <mergeCell ref="A43:D43"/>
    <mergeCell ref="A42:D42"/>
    <mergeCell ref="G26:H26"/>
    <mergeCell ref="E3:H3"/>
    <mergeCell ref="A1:H1"/>
    <mergeCell ref="A44:D44"/>
    <mergeCell ref="A38:D38"/>
    <mergeCell ref="A37:D37"/>
    <mergeCell ref="A39:D39"/>
    <mergeCell ref="A41:D41"/>
    <mergeCell ref="A21:E24"/>
    <mergeCell ref="H35:H36"/>
    <mergeCell ref="G28:H28"/>
    <mergeCell ref="G30:H30"/>
    <mergeCell ref="G29:H29"/>
    <mergeCell ref="G27:H27"/>
    <mergeCell ref="G25:H25"/>
    <mergeCell ref="D12:H12"/>
    <mergeCell ref="D11:H11"/>
    <mergeCell ref="G17:H19"/>
    <mergeCell ref="G5:H5"/>
    <mergeCell ref="D14:F14"/>
    <mergeCell ref="G23:H23"/>
    <mergeCell ref="A40:D40"/>
    <mergeCell ref="A35:D35"/>
    <mergeCell ref="G35:G36"/>
    <mergeCell ref="F35:F36"/>
    <mergeCell ref="A36:C36"/>
    <mergeCell ref="G24:H24"/>
    <mergeCell ref="G21:H21"/>
    <mergeCell ref="G22:H22"/>
    <mergeCell ref="G9:H9"/>
    <mergeCell ref="D16:E16"/>
    <mergeCell ref="G20:H20"/>
    <mergeCell ref="D13:F13"/>
  </mergeCells>
  <phoneticPr fontId="46" type="noConversion"/>
  <dataValidations count="5">
    <dataValidation type="list" allowBlank="1" showInputMessage="1" showErrorMessage="1" sqref="D36">
      <formula1>"ESTIMATES ONLY, TENDER VALUES"</formula1>
    </dataValidation>
    <dataValidation type="list" allowBlank="1" showInputMessage="1" showErrorMessage="1" sqref="D33">
      <formula1>"Y,N"</formula1>
    </dataValidation>
    <dataValidation type="list" allowBlank="1" showInputMessage="1" showErrorMessage="1" sqref="D9">
      <formula1>"MULTI-DISCIPLINARY PROJECT, ENGINEERING PROJECT"</formula1>
    </dataValidation>
    <dataValidation type="list" allowBlank="1" showInputMessage="1" showErrorMessage="1" sqref="D31:E31">
      <formula1>"INCEPTION, PRELIMINARY DESIGN: CONCEPT &amp; VIABILITY,DETAIL DESIGN,DOCUMENTATION &amp; PROCUREMENT,CONTRACT ADMINISTRATION &amp; INSPECTION, CLOSE OUT"</formula1>
    </dataValidation>
    <dataValidation type="list" allowBlank="1" showInputMessage="1" showErrorMessage="1" sqref="D10">
      <formula1>"Yes,No"</formula1>
    </dataValidation>
  </dataValidations>
  <printOptions horizontalCentered="1"/>
  <pageMargins left="0.74803149606299213" right="0.59055118110236227" top="0.78740157480314965" bottom="0.78740157480314965" header="0.51181102362204722" footer="0.51181102362204722"/>
  <pageSetup paperSize="9" scale="53" orientation="portrait" horizontalDpi="300" verticalDpi="300" r:id="rId1"/>
  <headerFooter alignWithMargins="0">
    <oddFooter>&amp;L&amp;"Arial,Regular"&amp;8&amp;F: &amp;A&amp;C&amp;"Arial,Regular"&amp;11&amp;P&amp;R&amp;"Arial,Regular"&amp;8&amp;D</oddFooter>
  </headerFooter>
  <rowBreaks count="1" manualBreakCount="1">
    <brk id="46" max="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5"/>
  </sheetPr>
  <dimension ref="A1:R126"/>
  <sheetViews>
    <sheetView zoomScale="70" zoomScaleNormal="70" zoomScaleSheetLayoutView="70" workbookViewId="0">
      <selection activeCell="B14" sqref="B14:O14"/>
    </sheetView>
  </sheetViews>
  <sheetFormatPr defaultRowHeight="15" x14ac:dyDescent="0.2"/>
  <cols>
    <col min="1" max="1" width="16.6640625" customWidth="1"/>
    <col min="2" max="2" width="17.21875" customWidth="1"/>
    <col min="3" max="3" width="5.6640625" customWidth="1"/>
    <col min="4" max="4" width="5" customWidth="1"/>
    <col min="5" max="5" width="4.33203125" customWidth="1"/>
    <col min="6" max="6" width="2.44140625" customWidth="1"/>
    <col min="7" max="7" width="5.109375" customWidth="1"/>
    <col min="8" max="8" width="1.88671875" customWidth="1"/>
    <col min="9" max="10" width="4.33203125" customWidth="1"/>
    <col min="11" max="11" width="12.21875" customWidth="1"/>
    <col min="12" max="12" width="4.33203125" customWidth="1"/>
    <col min="13" max="13" width="13.88671875" customWidth="1"/>
    <col min="14" max="14" width="6.88671875" customWidth="1"/>
    <col min="15" max="15" width="16" customWidth="1"/>
    <col min="16" max="16" width="7.88671875" customWidth="1"/>
    <col min="17" max="17" width="18.77734375" customWidth="1"/>
    <col min="18" max="18" width="19" bestFit="1" customWidth="1"/>
  </cols>
  <sheetData>
    <row r="1" spans="1:17" ht="30" customHeight="1" thickTop="1" x14ac:dyDescent="0.2">
      <c r="A1" s="252"/>
      <c r="B1" s="253"/>
      <c r="C1" s="253"/>
      <c r="D1" s="347"/>
      <c r="E1" s="241"/>
      <c r="F1" s="347"/>
      <c r="G1" s="347"/>
      <c r="H1" s="324"/>
      <c r="I1" s="324"/>
      <c r="J1" s="347"/>
      <c r="K1" s="256" t="s">
        <v>98</v>
      </c>
      <c r="L1" s="347"/>
      <c r="M1" s="347"/>
      <c r="N1" s="347"/>
      <c r="O1" s="347"/>
      <c r="P1" s="347"/>
      <c r="Q1" s="348"/>
    </row>
    <row r="2" spans="1:17" ht="37.5" customHeight="1" x14ac:dyDescent="0.2">
      <c r="A2" s="258" t="s">
        <v>228</v>
      </c>
      <c r="B2" s="254"/>
      <c r="C2" s="44"/>
      <c r="D2" s="94"/>
      <c r="E2" s="94"/>
      <c r="F2" s="94"/>
      <c r="G2" s="94"/>
      <c r="H2" s="94"/>
      <c r="I2" s="44"/>
      <c r="J2" s="44"/>
      <c r="K2" s="257" t="str">
        <f>'Input Data'!E2</f>
        <v xml:space="preserve">STRUCTURAL ENGINEERING </v>
      </c>
      <c r="L2" s="255" t="str">
        <f>'Input Data'!E3</f>
        <v>MULTI-DISCIPLINARY PROJECT: 2013 NDPW FEES</v>
      </c>
      <c r="M2" s="242"/>
      <c r="N2" s="44"/>
      <c r="O2" s="44"/>
      <c r="P2" s="44"/>
      <c r="Q2" s="349" t="str">
        <f>'Input Data'!H4</f>
        <v xml:space="preserve">Version: 1.1  2014-07    </v>
      </c>
    </row>
    <row r="3" spans="1:17" ht="15" customHeight="1" x14ac:dyDescent="0.2">
      <c r="A3" s="345"/>
      <c r="B3" s="13"/>
      <c r="C3" s="13"/>
      <c r="D3" s="233"/>
      <c r="E3" s="13"/>
      <c r="F3" s="234"/>
      <c r="G3" s="234"/>
      <c r="H3" s="234"/>
      <c r="I3" s="13"/>
      <c r="J3" s="13"/>
      <c r="K3" s="13"/>
      <c r="L3" s="13"/>
      <c r="M3" s="220" t="s">
        <v>17</v>
      </c>
      <c r="N3" s="350">
        <f>'Input Data'!D28</f>
        <v>0</v>
      </c>
      <c r="O3" s="1536" t="s">
        <v>101</v>
      </c>
      <c r="P3" s="1537"/>
      <c r="Q3" s="352">
        <f>'Input Data'!D27</f>
        <v>0</v>
      </c>
    </row>
    <row r="4" spans="1:17" ht="15" customHeight="1" thickBot="1" x14ac:dyDescent="0.25">
      <c r="A4" s="217" t="s">
        <v>214</v>
      </c>
      <c r="B4" s="259">
        <f>'Input Data'!D6</f>
        <v>0</v>
      </c>
      <c r="C4" s="346"/>
      <c r="D4" s="353"/>
      <c r="E4" s="353"/>
      <c r="F4" s="353"/>
      <c r="G4" s="346"/>
      <c r="H4" s="353"/>
      <c r="I4" s="354" t="s">
        <v>226</v>
      </c>
      <c r="J4" s="1554">
        <f>'Input Data'!$D$7</f>
        <v>0</v>
      </c>
      <c r="K4" s="1555"/>
      <c r="L4" s="346"/>
      <c r="M4" s="346"/>
      <c r="N4" s="353"/>
      <c r="O4" s="216" t="s">
        <v>180</v>
      </c>
      <c r="P4" s="1531">
        <f>'Input Data'!D8</f>
        <v>0</v>
      </c>
      <c r="Q4" s="1549"/>
    </row>
    <row r="5" spans="1:17" ht="21.75" customHeight="1" thickTop="1" thickBot="1" x14ac:dyDescent="0.25">
      <c r="A5" s="653" t="s">
        <v>18</v>
      </c>
      <c r="B5" s="1550">
        <f>'Input Data'!D11</f>
        <v>0</v>
      </c>
      <c r="C5" s="1551"/>
      <c r="D5" s="1551"/>
      <c r="E5" s="1551"/>
      <c r="F5" s="1551"/>
      <c r="G5" s="1551"/>
      <c r="H5" s="1551"/>
      <c r="I5" s="1551"/>
      <c r="J5" s="1552"/>
      <c r="K5" s="1552"/>
      <c r="L5" s="1551"/>
      <c r="M5" s="1551"/>
      <c r="N5" s="1551"/>
      <c r="O5" s="1551"/>
      <c r="P5" s="1552"/>
      <c r="Q5" s="1553"/>
    </row>
    <row r="6" spans="1:17" ht="20.100000000000001" customHeight="1" thickTop="1" x14ac:dyDescent="0.2">
      <c r="A6" s="277" t="s">
        <v>172</v>
      </c>
      <c r="B6" s="1527" t="str">
        <f>'Input Data'!G17</f>
        <v>NATIONAL DEPARTMENT OF PUBLIC WORKS</v>
      </c>
      <c r="C6" s="1528"/>
      <c r="D6" s="1528"/>
      <c r="E6" s="1528"/>
      <c r="F6" s="1528"/>
      <c r="G6" s="1528"/>
      <c r="H6" s="1528"/>
      <c r="I6" s="1528"/>
      <c r="J6" s="1528"/>
      <c r="K6" s="1536" t="s">
        <v>181</v>
      </c>
      <c r="L6" s="1537"/>
      <c r="M6" s="355">
        <f>'Input Data'!D5</f>
        <v>0</v>
      </c>
      <c r="N6" s="1536" t="s">
        <v>182</v>
      </c>
      <c r="O6" s="1537"/>
      <c r="P6" s="1525" t="str">
        <f>'Input Data'!G23</f>
        <v>NOT REGISTERED</v>
      </c>
      <c r="Q6" s="1526"/>
    </row>
    <row r="7" spans="1:17" ht="20.100000000000001" customHeight="1" x14ac:dyDescent="0.2">
      <c r="A7" s="277" t="s">
        <v>208</v>
      </c>
      <c r="B7" s="1529">
        <f>'Input Data'!G20</f>
        <v>0</v>
      </c>
      <c r="C7" s="1530"/>
      <c r="D7" s="1530"/>
      <c r="E7" s="1530"/>
      <c r="F7" s="1530"/>
      <c r="G7" s="1530"/>
      <c r="H7" s="1530"/>
      <c r="I7" s="1530"/>
      <c r="J7" s="1530"/>
      <c r="K7" s="1536" t="s">
        <v>174</v>
      </c>
      <c r="L7" s="1537"/>
      <c r="M7" s="1529">
        <f>'Input Data'!G21</f>
        <v>0</v>
      </c>
      <c r="N7" s="1530"/>
      <c r="O7" s="1530"/>
      <c r="P7" s="220" t="s">
        <v>272</v>
      </c>
      <c r="Q7" s="356">
        <f>'Input Data'!G22</f>
        <v>0</v>
      </c>
    </row>
    <row r="8" spans="1:17" ht="20.100000000000001" customHeight="1" x14ac:dyDescent="0.2">
      <c r="A8" s="277" t="s">
        <v>273</v>
      </c>
      <c r="B8" s="1529">
        <f>'Input Data'!G25</f>
        <v>0</v>
      </c>
      <c r="C8" s="1530"/>
      <c r="D8" s="1530"/>
      <c r="E8" s="1530"/>
      <c r="F8" s="1530"/>
      <c r="G8" s="1530"/>
      <c r="H8" s="1530"/>
      <c r="I8" s="1530"/>
      <c r="J8" s="1530"/>
      <c r="K8" s="1536" t="s">
        <v>183</v>
      </c>
      <c r="L8" s="1537"/>
      <c r="M8" s="1529">
        <f>'Input Data'!G26</f>
        <v>0</v>
      </c>
      <c r="N8" s="1530"/>
      <c r="O8" s="1530"/>
      <c r="P8" s="221" t="s">
        <v>272</v>
      </c>
      <c r="Q8" s="357">
        <f>'Input Data'!G27</f>
        <v>0</v>
      </c>
    </row>
    <row r="9" spans="1:17" ht="20.100000000000001" customHeight="1" x14ac:dyDescent="0.2">
      <c r="A9" s="277" t="s">
        <v>184</v>
      </c>
      <c r="B9" s="1529">
        <f>'Input Data'!G24</f>
        <v>0</v>
      </c>
      <c r="C9" s="1530"/>
      <c r="D9" s="1530"/>
      <c r="E9" s="1530"/>
      <c r="F9" s="1530"/>
      <c r="G9" s="1530"/>
      <c r="H9" s="1530"/>
      <c r="I9" s="1530"/>
      <c r="J9" s="1530"/>
      <c r="K9" s="13"/>
      <c r="L9" s="46" t="s">
        <v>185</v>
      </c>
      <c r="M9" s="358">
        <f>'Input Data'!G28</f>
        <v>0</v>
      </c>
      <c r="N9" s="221" t="s">
        <v>186</v>
      </c>
      <c r="O9" s="358">
        <f>'Input Data'!G29</f>
        <v>0</v>
      </c>
      <c r="P9" s="359" t="s">
        <v>290</v>
      </c>
      <c r="Q9" s="357">
        <f>'Input Data'!G30</f>
        <v>0</v>
      </c>
    </row>
    <row r="10" spans="1:17" ht="20.100000000000001" customHeight="1" thickBot="1" x14ac:dyDescent="0.25">
      <c r="A10" s="278" t="s">
        <v>187</v>
      </c>
      <c r="B10" s="1531">
        <f>'Input Data'!G5</f>
        <v>0</v>
      </c>
      <c r="C10" s="1532"/>
      <c r="D10" s="1532"/>
      <c r="E10" s="1532"/>
      <c r="F10" s="1532"/>
      <c r="G10" s="1532"/>
      <c r="H10" s="1532"/>
      <c r="I10" s="353"/>
      <c r="J10" s="222" t="s">
        <v>120</v>
      </c>
      <c r="K10" s="333">
        <f>'Input Data'!G6</f>
        <v>0</v>
      </c>
      <c r="L10" s="223" t="s">
        <v>130</v>
      </c>
      <c r="M10" s="333">
        <f>'Input Data'!G7</f>
        <v>0</v>
      </c>
      <c r="N10" s="360" t="s">
        <v>188</v>
      </c>
      <c r="O10" s="1558">
        <f>'Input Data'!G9</f>
        <v>0</v>
      </c>
      <c r="P10" s="1559"/>
      <c r="Q10" s="1560"/>
    </row>
    <row r="11" spans="1:17" ht="21.75" customHeight="1" thickTop="1" thickBot="1" x14ac:dyDescent="0.25">
      <c r="A11" s="282" t="s">
        <v>271</v>
      </c>
      <c r="B11" s="361"/>
      <c r="C11" s="362"/>
      <c r="D11" s="362"/>
      <c r="E11" s="362"/>
      <c r="F11" s="362"/>
      <c r="G11" s="362"/>
      <c r="H11" s="362"/>
      <c r="I11" s="13"/>
      <c r="J11" s="281"/>
      <c r="K11" s="361"/>
      <c r="L11" s="46"/>
      <c r="M11" s="361"/>
      <c r="N11" s="363"/>
      <c r="O11" s="364"/>
      <c r="P11" s="362"/>
      <c r="Q11" s="365"/>
    </row>
    <row r="12" spans="1:17" ht="20.100000000000001" customHeight="1" x14ac:dyDescent="0.2">
      <c r="A12" s="277" t="s">
        <v>289</v>
      </c>
      <c r="B12" s="1556">
        <f>'Input Data'!D12</f>
        <v>0</v>
      </c>
      <c r="C12" s="1557"/>
      <c r="D12" s="1557"/>
      <c r="E12" s="1557"/>
      <c r="F12" s="1557"/>
      <c r="G12" s="1557"/>
      <c r="H12" s="1557"/>
      <c r="I12" s="1557"/>
      <c r="J12" s="1557"/>
      <c r="K12" s="1557"/>
      <c r="L12" s="1557"/>
      <c r="M12" s="1557"/>
      <c r="N12" s="1557"/>
      <c r="O12" s="220" t="s">
        <v>178</v>
      </c>
      <c r="P12" s="1564">
        <f>'Input Data'!D30</f>
        <v>0</v>
      </c>
      <c r="Q12" s="1565"/>
    </row>
    <row r="13" spans="1:17" ht="20.100000000000001" customHeight="1" x14ac:dyDescent="0.2">
      <c r="A13" s="277" t="s">
        <v>168</v>
      </c>
      <c r="B13" s="1556">
        <f>'Input Data'!D13</f>
        <v>0</v>
      </c>
      <c r="C13" s="1557"/>
      <c r="D13" s="1557"/>
      <c r="E13" s="1557"/>
      <c r="F13" s="1557"/>
      <c r="G13" s="1557"/>
      <c r="H13" s="1557"/>
      <c r="I13" s="1557"/>
      <c r="J13" s="1557"/>
      <c r="K13" s="1557"/>
      <c r="L13" s="1557"/>
      <c r="M13" s="1557"/>
      <c r="N13" s="1557"/>
      <c r="O13" s="1557"/>
      <c r="P13" s="220" t="s">
        <v>272</v>
      </c>
      <c r="Q13" s="366">
        <f>'Input Data'!H13</f>
        <v>0</v>
      </c>
    </row>
    <row r="14" spans="1:17" ht="20.100000000000001" customHeight="1" x14ac:dyDescent="0.2">
      <c r="A14" s="277" t="s">
        <v>273</v>
      </c>
      <c r="B14" s="1556">
        <f>'Input Data'!D14</f>
        <v>0</v>
      </c>
      <c r="C14" s="1557"/>
      <c r="D14" s="1557"/>
      <c r="E14" s="1557"/>
      <c r="F14" s="1557"/>
      <c r="G14" s="1557"/>
      <c r="H14" s="1557"/>
      <c r="I14" s="1557"/>
      <c r="J14" s="1557"/>
      <c r="K14" s="1557"/>
      <c r="L14" s="1557"/>
      <c r="M14" s="1557"/>
      <c r="N14" s="1557"/>
      <c r="O14" s="1557"/>
      <c r="P14" s="221" t="s">
        <v>272</v>
      </c>
      <c r="Q14" s="367">
        <f>'Input Data'!H14</f>
        <v>0</v>
      </c>
    </row>
    <row r="15" spans="1:17" ht="20.100000000000001" customHeight="1" x14ac:dyDescent="0.2">
      <c r="A15" s="1571" t="s">
        <v>89</v>
      </c>
      <c r="B15" s="1524"/>
      <c r="C15" s="1561">
        <f>IF('Input Data'!E17="None","NOT REGISTERED FOR VAT",'Input Data'!D17)</f>
        <v>0</v>
      </c>
      <c r="D15" s="1562"/>
      <c r="E15" s="1562"/>
      <c r="F15" s="1562"/>
      <c r="G15" s="1562"/>
      <c r="H15" s="1562"/>
      <c r="I15" s="1562"/>
      <c r="J15" s="1563"/>
      <c r="K15" s="13"/>
      <c r="L15" s="13"/>
      <c r="M15" s="13"/>
      <c r="N15" s="13"/>
      <c r="O15" s="13"/>
      <c r="P15" s="13"/>
      <c r="Q15" s="368"/>
    </row>
    <row r="16" spans="1:17" ht="20.100000000000001" customHeight="1" x14ac:dyDescent="0.2">
      <c r="A16" s="224" t="s">
        <v>171</v>
      </c>
      <c r="B16" s="13"/>
      <c r="C16" s="1525">
        <f>'Input Data'!D18</f>
        <v>0</v>
      </c>
      <c r="D16" s="1567"/>
      <c r="E16" s="1567"/>
      <c r="F16" s="1567"/>
      <c r="G16" s="1567"/>
      <c r="H16" s="1567"/>
      <c r="I16" s="1567"/>
      <c r="J16" s="13"/>
      <c r="K16" s="220"/>
      <c r="L16" s="44"/>
      <c r="M16" s="44"/>
      <c r="N16" s="220" t="s">
        <v>185</v>
      </c>
      <c r="O16" s="358">
        <f>'Input Data'!D15</f>
        <v>0</v>
      </c>
      <c r="P16" s="641"/>
      <c r="Q16" s="642"/>
    </row>
    <row r="17" spans="1:17" ht="20.100000000000001" customHeight="1" x14ac:dyDescent="0.2">
      <c r="A17" s="45" t="s">
        <v>23</v>
      </c>
      <c r="B17" s="369">
        <f>'Input Data'!D19</f>
        <v>0</v>
      </c>
      <c r="C17" s="44"/>
      <c r="D17" s="44"/>
      <c r="E17" s="370"/>
      <c r="F17" s="362"/>
      <c r="G17" s="362"/>
      <c r="H17" s="362"/>
      <c r="I17" s="362"/>
      <c r="J17" s="13"/>
      <c r="K17" s="220"/>
      <c r="L17" s="1572"/>
      <c r="M17" s="1573"/>
      <c r="N17" s="220" t="s">
        <v>189</v>
      </c>
      <c r="O17" s="358">
        <f>'Input Data'!F15</f>
        <v>0</v>
      </c>
      <c r="P17" s="641"/>
      <c r="Q17" s="642"/>
    </row>
    <row r="18" spans="1:17" ht="20.100000000000001" customHeight="1" x14ac:dyDescent="0.2">
      <c r="A18" s="219" t="s">
        <v>229</v>
      </c>
      <c r="B18" s="1556">
        <f>'Input Data'!D29</f>
        <v>0</v>
      </c>
      <c r="C18" s="1557"/>
      <c r="D18" s="1557"/>
      <c r="E18" s="1557"/>
      <c r="F18" s="1557"/>
      <c r="G18" s="1557"/>
      <c r="H18" s="1557"/>
      <c r="I18" s="1557"/>
      <c r="J18" s="13"/>
      <c r="K18" s="220"/>
      <c r="L18" s="1572"/>
      <c r="M18" s="1573"/>
      <c r="N18" s="220" t="s">
        <v>186</v>
      </c>
      <c r="O18" s="358">
        <f>'Input Data'!H15</f>
        <v>0</v>
      </c>
      <c r="P18" s="641"/>
      <c r="Q18" s="642"/>
    </row>
    <row r="19" spans="1:17" ht="20.100000000000001" customHeight="1" thickBot="1" x14ac:dyDescent="0.25">
      <c r="A19" s="1547" t="s">
        <v>24</v>
      </c>
      <c r="B19" s="1548"/>
      <c r="C19" s="1568" t="str">
        <f>'Input Data'!D25</f>
        <v>USE TIME BASED FEES</v>
      </c>
      <c r="D19" s="1569"/>
      <c r="E19" s="1569"/>
      <c r="F19" s="1569"/>
      <c r="G19" s="1569"/>
      <c r="H19" s="1570"/>
      <c r="I19" s="1570"/>
      <c r="J19" s="353"/>
      <c r="K19" s="218"/>
      <c r="L19" s="1574"/>
      <c r="M19" s="1574"/>
      <c r="N19" s="262" t="s">
        <v>188</v>
      </c>
      <c r="O19" s="1576">
        <f>'Input Data'!D16</f>
        <v>0</v>
      </c>
      <c r="P19" s="1577"/>
      <c r="Q19" s="1578"/>
    </row>
    <row r="20" spans="1:17" ht="19.5" customHeight="1" thickTop="1" x14ac:dyDescent="0.2">
      <c r="A20" s="231" t="str">
        <f>IF('Input Data'!$F$31&gt;4,"STAGE:","STAGE COMPLETED:")</f>
        <v>STAGE COMPLETED:</v>
      </c>
      <c r="B20" s="232"/>
      <c r="C20" s="1579" t="str">
        <f>'Input Data'!D31</f>
        <v>INCEPTION</v>
      </c>
      <c r="D20" s="1580"/>
      <c r="E20" s="1580"/>
      <c r="F20" s="1580"/>
      <c r="G20" s="1580"/>
      <c r="H20" s="1580"/>
      <c r="I20" s="1580"/>
      <c r="J20" s="1581"/>
      <c r="K20" s="1581"/>
      <c r="L20" s="1575" t="str">
        <f>IF('Input Data'!$E$36=1,"ESTIMATED TOTAL VALUE OF ENGINEERING WORK","TOTAL VALUE OF ENGINEERING WORK")</f>
        <v>ESTIMATED TOTAL VALUE OF ENGINEERING WORK</v>
      </c>
      <c r="M20" s="1542"/>
      <c r="N20" s="1542"/>
      <c r="O20" s="1542"/>
      <c r="P20" s="1542"/>
      <c r="Q20" s="512">
        <f>IF('Input Data'!$E$36=1,80%*'Input Data'!$H$45,'Input Data'!$H$45)</f>
        <v>0</v>
      </c>
    </row>
    <row r="21" spans="1:17" ht="18.75" thickBot="1" x14ac:dyDescent="0.25">
      <c r="A21" s="184"/>
      <c r="B21" s="11"/>
      <c r="C21" s="14"/>
      <c r="D21" s="22"/>
      <c r="E21" s="22"/>
      <c r="F21" s="22"/>
      <c r="G21" s="22"/>
      <c r="H21" s="22"/>
      <c r="I21" s="24"/>
      <c r="J21" s="25"/>
      <c r="K21" s="15">
        <f>IF('Input Data'!E9="B",VLOOKUP($Q$20,SCALE_SB,3),0)</f>
        <v>0</v>
      </c>
      <c r="L21" s="47" t="s">
        <v>95</v>
      </c>
      <c r="M21" s="48">
        <f>IF('Input Data'!E9="B",VLOOKUP($Q$20,SCALE_SB,4),0)</f>
        <v>0.125</v>
      </c>
      <c r="N21" s="49" t="s">
        <v>1</v>
      </c>
      <c r="O21" s="50">
        <f>IF('Input Data'!E9="B",($Q$20-(VLOOKUP($Q$20,SCALE_SB,1))),0)</f>
        <v>0</v>
      </c>
      <c r="P21" s="51" t="s">
        <v>3</v>
      </c>
      <c r="Q21" s="513">
        <f>IF('Input Data'!H45&gt;'Input Data'!H33,(K21+M21*O21),0)</f>
        <v>0</v>
      </c>
    </row>
    <row r="22" spans="1:17" ht="19.5" customHeight="1" thickTop="1" thickBot="1" x14ac:dyDescent="0.25">
      <c r="A22" s="345"/>
      <c r="B22" s="44"/>
      <c r="C22" s="44"/>
      <c r="D22" s="44"/>
      <c r="E22" s="371"/>
      <c r="F22" s="371"/>
      <c r="G22" s="371"/>
      <c r="H22" s="371"/>
      <c r="I22" s="57"/>
      <c r="J22" s="58"/>
      <c r="K22" s="15"/>
      <c r="L22" s="59"/>
      <c r="M22" s="44"/>
      <c r="N22" s="1523" t="s">
        <v>102</v>
      </c>
      <c r="O22" s="1524"/>
      <c r="P22" s="51"/>
      <c r="Q22" s="514">
        <f>Q21</f>
        <v>0</v>
      </c>
    </row>
    <row r="23" spans="1:17" ht="7.5" customHeight="1" thickBot="1" x14ac:dyDescent="0.25">
      <c r="A23" s="60"/>
      <c r="B23" s="30"/>
      <c r="C23" s="61"/>
      <c r="D23" s="62"/>
      <c r="E23" s="62"/>
      <c r="F23" s="62"/>
      <c r="G23" s="62"/>
      <c r="H23" s="62"/>
      <c r="I23" s="61"/>
      <c r="J23" s="61"/>
      <c r="K23" s="63"/>
      <c r="L23" s="64"/>
      <c r="M23" s="65"/>
      <c r="N23" s="66"/>
      <c r="O23" s="64"/>
      <c r="P23" s="64"/>
      <c r="Q23" s="515"/>
    </row>
    <row r="24" spans="1:17" ht="7.5" customHeight="1" thickTop="1" x14ac:dyDescent="0.2">
      <c r="A24" s="53"/>
      <c r="B24" s="11"/>
      <c r="C24" s="14"/>
      <c r="D24" s="54"/>
      <c r="E24" s="54"/>
      <c r="F24" s="54"/>
      <c r="G24" s="54"/>
      <c r="H24" s="54"/>
      <c r="I24" s="14"/>
      <c r="J24" s="14"/>
      <c r="K24" s="55"/>
      <c r="L24" s="15"/>
      <c r="M24" s="56"/>
      <c r="N24" s="49"/>
      <c r="O24" s="15"/>
      <c r="P24" s="15"/>
      <c r="Q24" s="516"/>
    </row>
    <row r="25" spans="1:17" ht="14.1" customHeight="1" x14ac:dyDescent="0.2">
      <c r="A25" s="53" t="s">
        <v>126</v>
      </c>
      <c r="B25" s="44"/>
      <c r="C25" s="44"/>
      <c r="D25" s="44"/>
      <c r="E25" s="44"/>
      <c r="F25" s="44"/>
      <c r="G25" s="44"/>
      <c r="H25" s="44"/>
      <c r="I25" s="44"/>
      <c r="J25" s="44"/>
      <c r="K25" s="44"/>
      <c r="L25" s="44"/>
      <c r="M25" s="44"/>
      <c r="N25" s="44"/>
      <c r="O25" s="44"/>
      <c r="P25" s="44"/>
      <c r="Q25" s="517">
        <f>Q92</f>
        <v>0</v>
      </c>
    </row>
    <row r="26" spans="1:17" ht="14.1" customHeight="1" x14ac:dyDescent="0.2">
      <c r="A26" s="345"/>
      <c r="B26" s="44"/>
      <c r="C26" s="44"/>
      <c r="D26" s="44"/>
      <c r="E26" s="44"/>
      <c r="F26" s="44"/>
      <c r="G26" s="44"/>
      <c r="H26" s="44"/>
      <c r="I26" s="44"/>
      <c r="J26" s="44"/>
      <c r="K26" s="44"/>
      <c r="L26" s="44"/>
      <c r="M26" s="44"/>
      <c r="N26" s="44"/>
      <c r="O26" s="44"/>
      <c r="P26" s="44"/>
      <c r="Q26" s="517"/>
    </row>
    <row r="27" spans="1:17" ht="14.1" customHeight="1" x14ac:dyDescent="0.2">
      <c r="A27" s="261" t="s">
        <v>127</v>
      </c>
      <c r="B27" s="243"/>
      <c r="C27" s="44"/>
      <c r="D27" s="44"/>
      <c r="E27" s="44"/>
      <c r="F27" s="44"/>
      <c r="G27" s="44"/>
      <c r="H27" s="44"/>
      <c r="I27" s="44"/>
      <c r="J27" s="44"/>
      <c r="K27" s="44"/>
      <c r="L27" s="44"/>
      <c r="M27" s="44"/>
      <c r="N27" s="44"/>
      <c r="O27" s="44"/>
      <c r="P27" s="44"/>
      <c r="Q27" s="517">
        <f>Q95</f>
        <v>0</v>
      </c>
    </row>
    <row r="28" spans="1:17" ht="14.1" customHeight="1" x14ac:dyDescent="0.2">
      <c r="A28" s="8"/>
      <c r="B28" s="9"/>
      <c r="C28" s="9"/>
      <c r="D28" s="9"/>
      <c r="E28" s="44"/>
      <c r="F28" s="44"/>
      <c r="G28" s="44"/>
      <c r="H28" s="44"/>
      <c r="I28" s="44"/>
      <c r="J28" s="44"/>
      <c r="K28" s="44"/>
      <c r="L28" s="44"/>
      <c r="M28" s="44"/>
      <c r="N28" s="44"/>
      <c r="O28" s="44"/>
      <c r="P28" s="44"/>
      <c r="Q28" s="517"/>
    </row>
    <row r="29" spans="1:17" ht="14.1" customHeight="1" x14ac:dyDescent="0.2">
      <c r="A29" s="260" t="s">
        <v>104</v>
      </c>
      <c r="B29" s="243"/>
      <c r="C29" s="243"/>
      <c r="D29" s="243"/>
      <c r="E29" s="44"/>
      <c r="F29" s="44"/>
      <c r="G29" s="44"/>
      <c r="H29" s="44"/>
      <c r="I29" s="44"/>
      <c r="J29" s="44"/>
      <c r="K29" s="44"/>
      <c r="L29" s="44"/>
      <c r="M29" s="44"/>
      <c r="N29" s="44"/>
      <c r="O29" s="44"/>
      <c r="P29" s="44"/>
      <c r="Q29" s="517">
        <f>Q98</f>
        <v>0</v>
      </c>
    </row>
    <row r="30" spans="1:17" ht="14.1" customHeight="1" x14ac:dyDescent="0.2">
      <c r="A30" s="10"/>
      <c r="B30" s="7"/>
      <c r="C30" s="11"/>
      <c r="D30" s="11"/>
      <c r="E30" s="44"/>
      <c r="F30" s="44"/>
      <c r="G30" s="44"/>
      <c r="H30" s="44"/>
      <c r="I30" s="44"/>
      <c r="J30" s="44"/>
      <c r="K30" s="44"/>
      <c r="L30" s="44"/>
      <c r="M30" s="44"/>
      <c r="N30" s="44"/>
      <c r="O30" s="44"/>
      <c r="P30" s="44"/>
      <c r="Q30" s="517"/>
    </row>
    <row r="31" spans="1:17" ht="14.1" customHeight="1" x14ac:dyDescent="0.2">
      <c r="A31" s="261" t="s">
        <v>122</v>
      </c>
      <c r="B31" s="243"/>
      <c r="C31" s="44"/>
      <c r="D31" s="44"/>
      <c r="E31" s="44"/>
      <c r="F31" s="44"/>
      <c r="G31" s="44"/>
      <c r="H31" s="44"/>
      <c r="I31" s="44"/>
      <c r="J31" s="44"/>
      <c r="K31" s="44"/>
      <c r="L31" s="44"/>
      <c r="M31" s="44"/>
      <c r="N31" s="44"/>
      <c r="O31" s="44"/>
      <c r="P31" s="44"/>
      <c r="Q31" s="517">
        <f>Q101</f>
        <v>0</v>
      </c>
    </row>
    <row r="32" spans="1:17" ht="14.1" customHeight="1" x14ac:dyDescent="0.2">
      <c r="A32" s="12"/>
      <c r="B32" s="7"/>
      <c r="C32" s="11"/>
      <c r="D32" s="11"/>
      <c r="E32" s="44"/>
      <c r="F32" s="44"/>
      <c r="G32" s="44"/>
      <c r="H32" s="44"/>
      <c r="I32" s="44"/>
      <c r="J32" s="44"/>
      <c r="K32" s="44"/>
      <c r="L32" s="44"/>
      <c r="M32" s="44"/>
      <c r="N32" s="44"/>
      <c r="O32" s="44"/>
      <c r="P32" s="44"/>
      <c r="Q32" s="517"/>
    </row>
    <row r="33" spans="1:18" ht="14.1" customHeight="1" x14ac:dyDescent="0.2">
      <c r="A33" s="260" t="s">
        <v>123</v>
      </c>
      <c r="B33" s="243"/>
      <c r="C33" s="243"/>
      <c r="D33" s="243"/>
      <c r="E33" s="44"/>
      <c r="F33" s="44"/>
      <c r="G33" s="44"/>
      <c r="H33" s="44"/>
      <c r="I33" s="44"/>
      <c r="J33" s="44"/>
      <c r="K33" s="44"/>
      <c r="L33" s="44"/>
      <c r="M33" s="44"/>
      <c r="N33" s="44"/>
      <c r="O33" s="44"/>
      <c r="P33" s="44"/>
      <c r="Q33" s="517">
        <f>Q104</f>
        <v>0</v>
      </c>
    </row>
    <row r="34" spans="1:18" ht="14.1" customHeight="1" x14ac:dyDescent="0.2">
      <c r="A34" s="12"/>
      <c r="B34" s="7"/>
      <c r="C34" s="11"/>
      <c r="D34" s="11"/>
      <c r="E34" s="44"/>
      <c r="F34" s="44"/>
      <c r="G34" s="44"/>
      <c r="H34" s="44"/>
      <c r="I34" s="44"/>
      <c r="J34" s="44"/>
      <c r="K34" s="44"/>
      <c r="L34" s="44"/>
      <c r="M34" s="44"/>
      <c r="N34" s="44"/>
      <c r="O34" s="44"/>
      <c r="P34" s="44"/>
      <c r="Q34" s="517"/>
    </row>
    <row r="35" spans="1:18" ht="14.1" customHeight="1" x14ac:dyDescent="0.2">
      <c r="A35" s="260" t="s">
        <v>124</v>
      </c>
      <c r="B35" s="243"/>
      <c r="C35" s="243"/>
      <c r="D35" s="243"/>
      <c r="E35" s="44"/>
      <c r="F35" s="44"/>
      <c r="G35" s="44"/>
      <c r="H35" s="44"/>
      <c r="I35" s="44"/>
      <c r="J35" s="44"/>
      <c r="K35" s="44"/>
      <c r="L35" s="44"/>
      <c r="M35" s="44"/>
      <c r="N35" s="44"/>
      <c r="O35" s="44"/>
      <c r="P35" s="44"/>
      <c r="Q35" s="517">
        <f>Q107</f>
        <v>0</v>
      </c>
    </row>
    <row r="36" spans="1:18" ht="14.1" customHeight="1" x14ac:dyDescent="0.2">
      <c r="A36" s="3"/>
      <c r="B36" s="243"/>
      <c r="C36" s="243"/>
      <c r="D36" s="243"/>
      <c r="E36" s="44"/>
      <c r="F36" s="44"/>
      <c r="G36" s="44"/>
      <c r="H36" s="44"/>
      <c r="I36" s="44"/>
      <c r="J36" s="44"/>
      <c r="K36" s="44"/>
      <c r="L36" s="44"/>
      <c r="M36" s="44"/>
      <c r="N36" s="44"/>
      <c r="O36" s="44"/>
      <c r="P36" s="44"/>
      <c r="Q36" s="517"/>
    </row>
    <row r="37" spans="1:18" ht="14.1" customHeight="1" x14ac:dyDescent="0.2">
      <c r="A37" s="260" t="s">
        <v>125</v>
      </c>
      <c r="B37" s="243"/>
      <c r="C37" s="243"/>
      <c r="D37" s="243"/>
      <c r="E37" s="44"/>
      <c r="F37" s="44"/>
      <c r="G37" s="44"/>
      <c r="H37" s="44"/>
      <c r="I37" s="44"/>
      <c r="J37" s="44"/>
      <c r="K37" s="44"/>
      <c r="L37" s="44"/>
      <c r="M37" s="44"/>
      <c r="N37" s="44"/>
      <c r="O37" s="44"/>
      <c r="P37" s="44"/>
      <c r="Q37" s="517">
        <f>Q110</f>
        <v>0</v>
      </c>
    </row>
    <row r="38" spans="1:18" ht="14.1" customHeight="1" x14ac:dyDescent="0.2">
      <c r="A38" s="3"/>
      <c r="B38" s="243"/>
      <c r="C38" s="243"/>
      <c r="D38" s="243"/>
      <c r="E38" s="44"/>
      <c r="F38" s="44"/>
      <c r="G38" s="44"/>
      <c r="H38" s="44"/>
      <c r="I38" s="44"/>
      <c r="J38" s="44"/>
      <c r="K38" s="44"/>
      <c r="L38" s="44"/>
      <c r="M38" s="44"/>
      <c r="N38" s="44"/>
      <c r="O38" s="44"/>
      <c r="P38" s="44"/>
      <c r="Q38" s="517"/>
    </row>
    <row r="39" spans="1:18" ht="14.1" customHeight="1" thickBot="1" x14ac:dyDescent="0.25">
      <c r="A39" s="260" t="s">
        <v>105</v>
      </c>
      <c r="B39" s="243"/>
      <c r="C39" s="243"/>
      <c r="D39" s="243"/>
      <c r="E39" s="44"/>
      <c r="F39" s="44"/>
      <c r="G39" s="44"/>
      <c r="H39" s="44"/>
      <c r="I39" s="44"/>
      <c r="J39" s="44"/>
      <c r="K39" s="44"/>
      <c r="L39" s="44"/>
      <c r="M39" s="44"/>
      <c r="N39" s="44"/>
      <c r="O39" s="44"/>
      <c r="P39" s="44"/>
      <c r="Q39" s="518">
        <f>Q113</f>
        <v>0</v>
      </c>
    </row>
    <row r="40" spans="1:18" ht="20.25" customHeight="1" thickBot="1" x14ac:dyDescent="0.25">
      <c r="A40" s="76"/>
      <c r="B40" s="31"/>
      <c r="C40" s="31"/>
      <c r="D40" s="346"/>
      <c r="E40" s="346"/>
      <c r="F40" s="346"/>
      <c r="G40" s="346"/>
      <c r="H40" s="346"/>
      <c r="I40" s="346"/>
      <c r="J40" s="346"/>
      <c r="K40" s="346"/>
      <c r="L40" s="346"/>
      <c r="M40" s="346"/>
      <c r="N40" s="346"/>
      <c r="O40" s="346"/>
      <c r="P40" s="244" t="s">
        <v>224</v>
      </c>
      <c r="Q40" s="519">
        <f>Q116</f>
        <v>0</v>
      </c>
    </row>
    <row r="41" spans="1:18" ht="19.5" customHeight="1" thickTop="1" x14ac:dyDescent="0.2">
      <c r="A41" s="6" t="s">
        <v>223</v>
      </c>
      <c r="B41" s="7"/>
      <c r="C41" s="7"/>
      <c r="D41" s="44"/>
      <c r="E41" s="44"/>
      <c r="F41" s="44"/>
      <c r="G41" s="44"/>
      <c r="H41" s="44"/>
      <c r="I41" s="44"/>
      <c r="J41" s="44"/>
      <c r="K41" s="44"/>
      <c r="L41" s="44"/>
      <c r="M41" s="44"/>
      <c r="N41" s="44"/>
      <c r="O41" s="44"/>
      <c r="P41" s="44"/>
      <c r="Q41" s="517"/>
    </row>
    <row r="42" spans="1:18" ht="12" customHeight="1" x14ac:dyDescent="0.2">
      <c r="A42" s="53" t="s">
        <v>126</v>
      </c>
      <c r="B42" s="44"/>
      <c r="C42" s="57"/>
      <c r="D42" s="44"/>
      <c r="E42" s="44"/>
      <c r="F42" s="44"/>
      <c r="G42" s="44"/>
      <c r="H42" s="44"/>
      <c r="I42" s="44"/>
      <c r="J42" s="44"/>
      <c r="K42" s="44"/>
      <c r="L42" s="44"/>
      <c r="M42" s="44"/>
      <c r="N42" s="44"/>
      <c r="O42" s="44"/>
      <c r="P42" s="44"/>
      <c r="Q42" s="517">
        <f>Q118</f>
        <v>0</v>
      </c>
    </row>
    <row r="43" spans="1:18" ht="12" customHeight="1" x14ac:dyDescent="0.2">
      <c r="A43" s="53"/>
      <c r="B43" s="11"/>
      <c r="C43" s="14"/>
      <c r="D43" s="44"/>
      <c r="E43" s="44"/>
      <c r="F43" s="44"/>
      <c r="G43" s="44"/>
      <c r="H43" s="44"/>
      <c r="I43" s="44"/>
      <c r="J43" s="44"/>
      <c r="K43" s="44"/>
      <c r="L43" s="44"/>
      <c r="M43" s="44"/>
      <c r="N43" s="44"/>
      <c r="O43" s="44"/>
      <c r="P43" s="44"/>
      <c r="Q43" s="517"/>
    </row>
    <row r="44" spans="1:18" ht="12" customHeight="1" x14ac:dyDescent="0.2">
      <c r="A44" s="261" t="s">
        <v>127</v>
      </c>
      <c r="B44" s="243"/>
      <c r="C44" s="44"/>
      <c r="D44" s="44"/>
      <c r="E44" s="44"/>
      <c r="F44" s="44"/>
      <c r="G44" s="44"/>
      <c r="H44" s="44"/>
      <c r="I44" s="44"/>
      <c r="J44" s="44"/>
      <c r="K44" s="44"/>
      <c r="L44" s="44"/>
      <c r="M44" s="44"/>
      <c r="N44" s="44"/>
      <c r="O44" s="44"/>
      <c r="P44" s="44"/>
      <c r="Q44" s="517">
        <f>Q121</f>
        <v>0</v>
      </c>
    </row>
    <row r="45" spans="1:18" ht="12" customHeight="1" thickBot="1" x14ac:dyDescent="0.25">
      <c r="A45" s="372"/>
      <c r="B45" s="373"/>
      <c r="C45" s="373"/>
      <c r="D45" s="374"/>
      <c r="E45" s="374"/>
      <c r="F45" s="374"/>
      <c r="G45" s="374"/>
      <c r="H45" s="374"/>
      <c r="I45" s="374"/>
      <c r="J45" s="374"/>
      <c r="K45" s="374"/>
      <c r="L45" s="374"/>
      <c r="M45" s="374"/>
      <c r="N45" s="374"/>
      <c r="O45" s="374"/>
      <c r="P45" s="374"/>
      <c r="Q45" s="518"/>
    </row>
    <row r="46" spans="1:18" ht="17.25" customHeight="1" thickBot="1" x14ac:dyDescent="0.25">
      <c r="A46" s="29"/>
      <c r="B46" s="81"/>
      <c r="C46" s="375"/>
      <c r="D46" s="375"/>
      <c r="E46" s="375"/>
      <c r="F46" s="375"/>
      <c r="G46" s="375"/>
      <c r="H46" s="375"/>
      <c r="I46" s="375"/>
      <c r="J46" s="375"/>
      <c r="K46" s="375"/>
      <c r="L46" s="375"/>
      <c r="M46" s="375"/>
      <c r="N46" s="375"/>
      <c r="O46" s="375"/>
      <c r="P46" s="265" t="s">
        <v>225</v>
      </c>
      <c r="Q46" s="520">
        <f>Q124</f>
        <v>0</v>
      </c>
    </row>
    <row r="47" spans="1:18" ht="20.25" customHeight="1" thickTop="1" thickBot="1" x14ac:dyDescent="0.25">
      <c r="A47" s="86"/>
      <c r="B47" s="37"/>
      <c r="C47" s="31"/>
      <c r="D47" s="44"/>
      <c r="E47" s="44"/>
      <c r="F47" s="44"/>
      <c r="G47" s="44"/>
      <c r="H47" s="44"/>
      <c r="I47" s="44"/>
      <c r="J47" s="44"/>
      <c r="K47" s="44"/>
      <c r="L47" s="44"/>
      <c r="M47" s="44"/>
      <c r="N47" s="44"/>
      <c r="O47" s="44"/>
      <c r="P47" s="264" t="s">
        <v>121</v>
      </c>
      <c r="Q47" s="521">
        <f>Q125</f>
        <v>0</v>
      </c>
    </row>
    <row r="48" spans="1:18" ht="24" customHeight="1" thickTop="1" thickBot="1" x14ac:dyDescent="0.25">
      <c r="A48" s="86"/>
      <c r="B48" s="37"/>
      <c r="C48" s="37"/>
      <c r="D48" s="646" t="s">
        <v>162</v>
      </c>
      <c r="E48" s="376"/>
      <c r="F48" s="376"/>
      <c r="G48" s="646"/>
      <c r="H48" s="239"/>
      <c r="I48" s="376"/>
      <c r="J48" s="239"/>
      <c r="K48" s="376"/>
      <c r="L48" s="239"/>
      <c r="M48" s="239"/>
      <c r="N48" s="239"/>
      <c r="O48" s="428">
        <f>'Input Data'!D26/100</f>
        <v>1</v>
      </c>
      <c r="P48" s="330" t="s">
        <v>163</v>
      </c>
      <c r="Q48" s="522">
        <f>O48*Q125</f>
        <v>0</v>
      </c>
      <c r="R48" s="887"/>
    </row>
    <row r="49" spans="1:18" ht="24.75" customHeight="1" thickTop="1" x14ac:dyDescent="0.2">
      <c r="A49" s="6" t="s">
        <v>106</v>
      </c>
      <c r="B49" s="7"/>
      <c r="C49" s="7"/>
      <c r="D49" s="7"/>
      <c r="E49" s="7"/>
      <c r="F49" s="7"/>
      <c r="G49" s="7"/>
      <c r="H49" s="7"/>
      <c r="I49" s="7"/>
      <c r="J49" s="7"/>
      <c r="K49" s="185"/>
      <c r="L49" s="19"/>
      <c r="M49" s="7"/>
      <c r="N49" s="28"/>
      <c r="O49" s="7"/>
      <c r="P49" s="28"/>
      <c r="Q49" s="523"/>
    </row>
    <row r="50" spans="1:18" ht="19.5" customHeight="1" x14ac:dyDescent="0.2">
      <c r="A50" s="27" t="s">
        <v>108</v>
      </c>
      <c r="B50" s="7"/>
      <c r="C50" s="7"/>
      <c r="D50" s="7"/>
      <c r="E50" s="7"/>
      <c r="F50" s="7"/>
      <c r="G50" s="7"/>
      <c r="H50" s="7"/>
      <c r="I50" s="7"/>
      <c r="J50" s="18" t="s">
        <v>96</v>
      </c>
      <c r="K50" s="44"/>
      <c r="L50" s="19"/>
      <c r="M50" s="20" t="s">
        <v>5</v>
      </c>
      <c r="N50" s="7"/>
      <c r="O50" s="19"/>
      <c r="P50" s="21" t="s">
        <v>92</v>
      </c>
      <c r="Q50" s="523">
        <f>IF(Q116&gt;0,0,'Time Based'!I22)</f>
        <v>0</v>
      </c>
    </row>
    <row r="51" spans="1:18" x14ac:dyDescent="0.2">
      <c r="A51" s="10" t="s">
        <v>146</v>
      </c>
      <c r="B51" s="7"/>
      <c r="C51" s="7"/>
      <c r="D51" s="7"/>
      <c r="E51" s="7"/>
      <c r="F51" s="7"/>
      <c r="G51" s="7"/>
      <c r="H51" s="44"/>
      <c r="I51" s="44"/>
      <c r="J51" s="28" t="s">
        <v>147</v>
      </c>
      <c r="K51" s="44"/>
      <c r="L51" s="19"/>
      <c r="M51" s="20" t="s">
        <v>5</v>
      </c>
      <c r="N51" s="7"/>
      <c r="O51" s="20" t="s">
        <v>128</v>
      </c>
      <c r="P51" s="21" t="s">
        <v>92</v>
      </c>
      <c r="Q51" s="523">
        <f>ROUND('Time Based'!I62,2)</f>
        <v>0</v>
      </c>
    </row>
    <row r="52" spans="1:18" ht="15.75" thickBot="1" x14ac:dyDescent="0.25">
      <c r="A52" s="29"/>
      <c r="B52" s="30"/>
      <c r="C52" s="30"/>
      <c r="D52" s="31"/>
      <c r="E52" s="31"/>
      <c r="F52" s="31"/>
      <c r="G52" s="31"/>
      <c r="H52" s="31"/>
      <c r="I52" s="31"/>
      <c r="J52" s="32"/>
      <c r="K52" s="33"/>
      <c r="L52" s="34"/>
      <c r="M52" s="186"/>
      <c r="N52" s="43"/>
      <c r="O52" s="507" t="s">
        <v>313</v>
      </c>
      <c r="P52" s="187"/>
      <c r="Q52" s="524">
        <f>SUM(Q50:Q51)</f>
        <v>0</v>
      </c>
    </row>
    <row r="53" spans="1:18" ht="17.25" thickTop="1" thickBot="1" x14ac:dyDescent="0.25">
      <c r="A53" s="10"/>
      <c r="B53" s="11"/>
      <c r="C53" s="11"/>
      <c r="D53" s="7"/>
      <c r="E53" s="7"/>
      <c r="F53" s="7"/>
      <c r="G53" s="7"/>
      <c r="H53" s="7"/>
      <c r="I53" s="7"/>
      <c r="J53" s="707"/>
      <c r="K53" s="778"/>
      <c r="L53" s="19"/>
      <c r="M53" s="778"/>
      <c r="N53" s="7"/>
      <c r="O53" s="505"/>
      <c r="P53" s="264" t="s">
        <v>408</v>
      </c>
      <c r="Q53" s="527">
        <f>Q48+Q52</f>
        <v>0</v>
      </c>
    </row>
    <row r="54" spans="1:18" ht="17.25" thickTop="1" thickBot="1" x14ac:dyDescent="0.25">
      <c r="A54" s="10"/>
      <c r="B54" s="11"/>
      <c r="C54" s="11"/>
      <c r="D54" s="7"/>
      <c r="E54" s="7"/>
      <c r="F54" s="7"/>
      <c r="G54" s="7"/>
      <c r="H54" s="7"/>
      <c r="I54" s="7"/>
      <c r="J54" s="707"/>
      <c r="K54" s="778"/>
      <c r="L54" s="19"/>
      <c r="M54" s="778"/>
      <c r="N54" s="7"/>
      <c r="O54" s="781" t="s">
        <v>340</v>
      </c>
      <c r="P54" s="782"/>
      <c r="Q54" s="783">
        <f>'Input Data'!F10*'Input Data'!H10</f>
        <v>0</v>
      </c>
    </row>
    <row r="55" spans="1:18" ht="16.5" thickBot="1" x14ac:dyDescent="0.25">
      <c r="A55" s="29"/>
      <c r="B55" s="30"/>
      <c r="C55" s="30"/>
      <c r="D55" s="31"/>
      <c r="E55" s="31"/>
      <c r="F55" s="31"/>
      <c r="G55" s="31"/>
      <c r="H55" s="31"/>
      <c r="I55" s="31"/>
      <c r="J55" s="32"/>
      <c r="K55" s="33"/>
      <c r="L55" s="34"/>
      <c r="M55" s="33"/>
      <c r="N55" s="31"/>
      <c r="O55" s="245" t="s">
        <v>409</v>
      </c>
      <c r="P55" s="779"/>
      <c r="Q55" s="780">
        <f>Q53-Q54</f>
        <v>0</v>
      </c>
    </row>
    <row r="56" spans="1:18" ht="29.25" customHeight="1" thickTop="1" x14ac:dyDescent="0.2">
      <c r="A56" s="6" t="s">
        <v>107</v>
      </c>
      <c r="B56" s="7"/>
      <c r="C56" s="7"/>
      <c r="D56" s="7"/>
      <c r="E56" s="7"/>
      <c r="F56" s="7"/>
      <c r="G56" s="7"/>
      <c r="H56" s="7"/>
      <c r="I56" s="7"/>
      <c r="J56" s="7"/>
      <c r="K56" s="7"/>
      <c r="L56" s="7"/>
      <c r="M56" s="7"/>
      <c r="N56" s="7"/>
      <c r="O56" s="35"/>
      <c r="P56" s="26"/>
      <c r="Q56" s="523"/>
    </row>
    <row r="57" spans="1:18" x14ac:dyDescent="0.2">
      <c r="A57" s="10" t="s">
        <v>587</v>
      </c>
      <c r="B57" s="7"/>
      <c r="C57" s="214" t="s">
        <v>164</v>
      </c>
      <c r="D57" s="7"/>
      <c r="E57" s="7"/>
      <c r="F57" s="7"/>
      <c r="G57" s="7"/>
      <c r="H57" s="7"/>
      <c r="I57" s="7"/>
      <c r="J57" s="7"/>
      <c r="K57" s="7"/>
      <c r="L57" s="7"/>
      <c r="M57" s="28"/>
      <c r="N57" s="7"/>
      <c r="O57" s="11"/>
      <c r="P57" s="11"/>
      <c r="Q57" s="525">
        <f>ROUND('Subsistance &amp; Travelling'!O87,2)</f>
        <v>0</v>
      </c>
    </row>
    <row r="58" spans="1:18" x14ac:dyDescent="0.2">
      <c r="A58" s="10" t="s">
        <v>73</v>
      </c>
      <c r="B58" s="7"/>
      <c r="C58" s="7"/>
      <c r="D58" s="7"/>
      <c r="E58" s="7"/>
      <c r="F58" s="7"/>
      <c r="G58" s="7"/>
      <c r="H58" s="7"/>
      <c r="I58" s="7"/>
      <c r="J58" s="7"/>
      <c r="K58" s="7"/>
      <c r="L58" s="7"/>
      <c r="M58" s="28"/>
      <c r="N58" s="7"/>
      <c r="O58" s="11"/>
      <c r="P58" s="11"/>
      <c r="Q58" s="525">
        <f>ROUND('Typing, Duplicating, &amp; Printing'!J64,2)</f>
        <v>0</v>
      </c>
    </row>
    <row r="59" spans="1:18" x14ac:dyDescent="0.2">
      <c r="A59" s="10" t="s">
        <v>406</v>
      </c>
      <c r="B59" s="7"/>
      <c r="C59" s="7"/>
      <c r="D59" s="7"/>
      <c r="E59" s="7"/>
      <c r="F59" s="7"/>
      <c r="G59" s="7"/>
      <c r="H59" s="7"/>
      <c r="I59" s="7"/>
      <c r="J59" s="7"/>
      <c r="K59" s="7"/>
      <c r="L59" s="7"/>
      <c r="M59" s="28"/>
      <c r="N59" s="7"/>
      <c r="O59" s="11"/>
      <c r="P59" s="11"/>
      <c r="Q59" s="525">
        <f>'Site staff &amp; Other'!I47</f>
        <v>0</v>
      </c>
    </row>
    <row r="60" spans="1:18" x14ac:dyDescent="0.2">
      <c r="A60" s="7" t="s">
        <v>407</v>
      </c>
      <c r="B60" s="7"/>
      <c r="C60" s="7"/>
      <c r="D60" s="7"/>
      <c r="E60" s="7"/>
      <c r="F60" s="7"/>
      <c r="G60" s="7"/>
      <c r="H60" s="7"/>
      <c r="I60" s="7"/>
      <c r="J60" s="7"/>
      <c r="K60" s="7"/>
      <c r="L60" s="7"/>
      <c r="M60" s="28"/>
      <c r="N60" s="7"/>
      <c r="O60" s="11"/>
      <c r="P60" s="11"/>
      <c r="Q60" s="525">
        <f>'Site staff &amp; Other'!I58</f>
        <v>0</v>
      </c>
    </row>
    <row r="61" spans="1:18" ht="15.75" thickBot="1" x14ac:dyDescent="0.25">
      <c r="A61" s="29"/>
      <c r="B61" s="31"/>
      <c r="C61" s="31"/>
      <c r="D61" s="31"/>
      <c r="E61" s="31"/>
      <c r="F61" s="31"/>
      <c r="G61" s="31"/>
      <c r="H61" s="31"/>
      <c r="I61" s="87"/>
      <c r="J61" s="36"/>
      <c r="K61" s="30"/>
      <c r="L61" s="87"/>
      <c r="M61" s="346"/>
      <c r="N61" s="36"/>
      <c r="O61" s="218" t="s">
        <v>312</v>
      </c>
      <c r="P61" s="30"/>
      <c r="Q61" s="526">
        <f>SUM(Q57:Q60)</f>
        <v>0</v>
      </c>
    </row>
    <row r="62" spans="1:18" ht="21" customHeight="1" thickTop="1" x14ac:dyDescent="0.2">
      <c r="A62" s="10"/>
      <c r="B62" s="7"/>
      <c r="C62" s="7"/>
      <c r="D62" s="7"/>
      <c r="E62" s="7"/>
      <c r="F62" s="7"/>
      <c r="G62" s="7"/>
      <c r="H62" s="7"/>
      <c r="I62" s="7"/>
      <c r="J62" s="7"/>
      <c r="L62" s="7"/>
      <c r="M62" s="7"/>
      <c r="N62" s="7"/>
      <c r="O62" s="505" t="s">
        <v>311</v>
      </c>
      <c r="P62" s="7"/>
      <c r="Q62" s="527">
        <f>Q55+Q61</f>
        <v>0</v>
      </c>
      <c r="R62" s="887"/>
    </row>
    <row r="63" spans="1:18" x14ac:dyDescent="0.2">
      <c r="A63" s="10"/>
      <c r="B63" s="7"/>
      <c r="C63" s="7"/>
      <c r="D63" s="7"/>
      <c r="E63" s="7"/>
      <c r="F63" s="7"/>
      <c r="G63" s="7"/>
      <c r="H63" s="7"/>
      <c r="I63" s="11"/>
      <c r="J63" s="11"/>
      <c r="L63" s="42"/>
      <c r="M63" s="42"/>
      <c r="N63" s="92"/>
      <c r="O63" s="504" t="s">
        <v>91</v>
      </c>
      <c r="P63" s="92"/>
      <c r="Q63" s="1317">
        <f>ROUND('Previous Payments'!K42,2)</f>
        <v>0</v>
      </c>
    </row>
    <row r="64" spans="1:18" ht="16.5" thickBot="1" x14ac:dyDescent="0.25">
      <c r="A64" s="10"/>
      <c r="B64" s="7"/>
      <c r="C64" s="31"/>
      <c r="D64" s="7"/>
      <c r="E64" s="7"/>
      <c r="F64" s="7"/>
      <c r="G64" s="7"/>
      <c r="H64" s="7"/>
      <c r="I64" s="1566" t="str">
        <f>IF($Q$62&lt;$Q$63,"OVERPAID BY (Ecl Tax)",IF($Q$62&gt;$Q$63,"FEES NOW DUE EXCLUDING VAT &amp; NON TAXABLE EXPENSES",""))</f>
        <v/>
      </c>
      <c r="J64" s="1566"/>
      <c r="K64" s="1566"/>
      <c r="L64" s="1566"/>
      <c r="M64" s="1566"/>
      <c r="N64" s="1566"/>
      <c r="O64" s="1566"/>
      <c r="P64" s="7"/>
      <c r="Q64" s="527">
        <f>Q62-Q63</f>
        <v>0</v>
      </c>
    </row>
    <row r="65" spans="1:17" ht="15.75" thickTop="1" x14ac:dyDescent="0.2">
      <c r="A65" s="38"/>
      <c r="B65" s="17"/>
      <c r="C65" s="7"/>
      <c r="D65" s="17" t="s">
        <v>0</v>
      </c>
      <c r="E65" s="17"/>
      <c r="F65" s="17"/>
      <c r="G65" s="17"/>
      <c r="H65" s="17"/>
      <c r="I65" s="1545">
        <v>0.14000000000000001</v>
      </c>
      <c r="J65" s="1546"/>
      <c r="K65" s="17" t="s">
        <v>19</v>
      </c>
      <c r="L65" s="11"/>
      <c r="M65" s="40">
        <f>IF('Input Data'!D17="none",0,Q64)</f>
        <v>0</v>
      </c>
      <c r="N65" s="17"/>
      <c r="O65" s="17"/>
      <c r="P65" s="17"/>
      <c r="Q65" s="528">
        <f>I65*M65</f>
        <v>0</v>
      </c>
    </row>
    <row r="66" spans="1:17" ht="15.75" thickBot="1" x14ac:dyDescent="0.25">
      <c r="A66" s="10"/>
      <c r="B66" s="7"/>
      <c r="C66" s="7"/>
      <c r="D66" s="41"/>
      <c r="E66" s="41"/>
      <c r="F66" s="41"/>
      <c r="G66" s="41"/>
      <c r="H66" s="41"/>
      <c r="I66" s="28"/>
      <c r="J66" s="188"/>
      <c r="K66" s="7"/>
      <c r="L66" s="188"/>
      <c r="M66" s="11"/>
      <c r="N66" s="39"/>
      <c r="O66" s="506" t="s">
        <v>155</v>
      </c>
      <c r="P66" s="28"/>
      <c r="Q66" s="523">
        <f>'Non Taxable'!J20</f>
        <v>0</v>
      </c>
    </row>
    <row r="67" spans="1:17" ht="21.75" customHeight="1" thickBot="1" x14ac:dyDescent="0.25">
      <c r="A67" s="1533" t="s">
        <v>156</v>
      </c>
      <c r="B67" s="1534"/>
      <c r="C67" s="1534"/>
      <c r="D67" s="1534"/>
      <c r="E67" s="1534"/>
      <c r="F67" s="1534"/>
      <c r="G67" s="1535"/>
      <c r="H67" s="189"/>
      <c r="I67" s="1594" t="str">
        <f>IF($Q$62&lt;$Q$63,"AMOUNT TO BE RECOVERED (Incl VAT)",IF($Q$62&gt;$Q$63,"FEES NOW DUE INCLUDING VAT &amp; NON TAXABLE EXPENSES",""))</f>
        <v/>
      </c>
      <c r="J67" s="1594"/>
      <c r="K67" s="1594"/>
      <c r="L67" s="1594"/>
      <c r="M67" s="1594"/>
      <c r="N67" s="1594"/>
      <c r="O67" s="1594"/>
      <c r="P67" s="189"/>
      <c r="Q67" s="529">
        <f>Q64+Q65+Q66</f>
        <v>0</v>
      </c>
    </row>
    <row r="68" spans="1:17" ht="9" customHeight="1" thickTop="1" x14ac:dyDescent="0.2">
      <c r="A68" s="447"/>
      <c r="B68" s="448"/>
      <c r="C68" s="449"/>
      <c r="D68" s="449"/>
      <c r="E68" s="450"/>
      <c r="F68" s="449"/>
      <c r="G68" s="449"/>
      <c r="H68" s="449"/>
      <c r="I68" s="451"/>
      <c r="J68" s="452"/>
      <c r="K68" s="452"/>
      <c r="L68" s="452"/>
      <c r="M68" s="452"/>
      <c r="N68" s="452"/>
      <c r="O68" s="453"/>
      <c r="P68" s="454"/>
      <c r="Q68" s="455"/>
    </row>
    <row r="69" spans="1:17" ht="15.75" x14ac:dyDescent="0.2">
      <c r="A69" s="494" t="s">
        <v>308</v>
      </c>
      <c r="B69" s="458"/>
      <c r="C69" s="449"/>
      <c r="D69" s="449"/>
      <c r="E69" s="449"/>
      <c r="F69" s="449"/>
      <c r="G69" s="495" t="s">
        <v>309</v>
      </c>
      <c r="H69" s="449"/>
      <c r="I69" s="449"/>
      <c r="J69" s="452"/>
      <c r="K69" s="452"/>
      <c r="L69" s="452"/>
      <c r="M69" s="452"/>
      <c r="N69" s="452"/>
      <c r="O69" s="453"/>
      <c r="P69" s="454"/>
      <c r="Q69" s="455"/>
    </row>
    <row r="70" spans="1:17" ht="15.75" x14ac:dyDescent="0.2">
      <c r="A70" s="457"/>
      <c r="B70" s="458"/>
      <c r="C70" s="449"/>
      <c r="D70" s="449"/>
      <c r="E70" s="449"/>
      <c r="F70" s="449"/>
      <c r="G70" s="449"/>
      <c r="H70" s="449"/>
      <c r="I70" s="449"/>
      <c r="J70" s="452"/>
      <c r="K70" s="452"/>
      <c r="L70" s="452"/>
      <c r="M70" s="452"/>
      <c r="N70" s="452"/>
      <c r="O70" s="453"/>
      <c r="P70" s="454"/>
      <c r="Q70" s="455"/>
    </row>
    <row r="71" spans="1:17" ht="15.75" x14ac:dyDescent="0.2">
      <c r="A71" s="459"/>
      <c r="B71" s="460" t="s">
        <v>231</v>
      </c>
      <c r="C71" s="461"/>
      <c r="D71" s="462"/>
      <c r="E71" s="463"/>
      <c r="F71" s="463"/>
      <c r="G71" s="463"/>
      <c r="H71" s="463"/>
      <c r="I71" s="465"/>
      <c r="J71" s="452"/>
      <c r="K71" s="465"/>
      <c r="L71" s="460" t="s">
        <v>232</v>
      </c>
      <c r="M71" s="464"/>
      <c r="N71" s="464"/>
      <c r="O71" s="496"/>
      <c r="P71" s="454"/>
      <c r="Q71" s="455"/>
    </row>
    <row r="72" spans="1:17" ht="16.5" thickBot="1" x14ac:dyDescent="0.25">
      <c r="A72" s="466"/>
      <c r="B72" s="467"/>
      <c r="C72" s="468"/>
      <c r="D72" s="468"/>
      <c r="E72" s="468" t="s">
        <v>233</v>
      </c>
      <c r="F72" s="468"/>
      <c r="G72" s="468"/>
      <c r="H72" s="468"/>
      <c r="I72" s="469"/>
      <c r="J72" s="470"/>
      <c r="K72" s="470"/>
      <c r="L72" s="470"/>
      <c r="M72" s="470"/>
      <c r="N72" s="470"/>
      <c r="O72" s="471"/>
      <c r="P72" s="472"/>
      <c r="Q72" s="473"/>
    </row>
    <row r="73" spans="1:17" ht="21" customHeight="1" thickTop="1" x14ac:dyDescent="0.2">
      <c r="A73" s="1319" t="s">
        <v>234</v>
      </c>
      <c r="B73" s="1318" t="s">
        <v>235</v>
      </c>
      <c r="C73" s="449" t="s">
        <v>341</v>
      </c>
      <c r="D73" s="456"/>
      <c r="E73" s="456"/>
      <c r="F73" s="449"/>
      <c r="G73" s="456"/>
      <c r="H73" s="456"/>
      <c r="I73" s="450"/>
      <c r="J73" s="474"/>
      <c r="K73" s="449"/>
      <c r="L73" s="474"/>
      <c r="M73" s="449"/>
      <c r="N73" s="474"/>
      <c r="O73" s="449"/>
      <c r="P73" s="474"/>
      <c r="Q73" s="475"/>
    </row>
    <row r="74" spans="1:17" x14ac:dyDescent="0.2">
      <c r="A74" s="647"/>
      <c r="B74" s="458"/>
      <c r="C74" s="449"/>
      <c r="D74" s="456"/>
      <c r="E74" s="456"/>
      <c r="F74" s="449"/>
      <c r="G74" s="456"/>
      <c r="H74" s="456"/>
      <c r="I74" s="449"/>
      <c r="J74" s="474"/>
      <c r="K74" s="449"/>
      <c r="L74" s="474"/>
      <c r="M74" s="449"/>
      <c r="N74" s="474"/>
      <c r="O74" s="449"/>
      <c r="P74" s="474"/>
      <c r="Q74" s="476"/>
    </row>
    <row r="75" spans="1:17" ht="15.75" x14ac:dyDescent="0.2">
      <c r="A75" s="459"/>
      <c r="B75" s="460" t="s">
        <v>236</v>
      </c>
      <c r="C75" s="461"/>
      <c r="D75" s="463"/>
      <c r="E75" s="463"/>
      <c r="F75" s="462"/>
      <c r="G75" s="463"/>
      <c r="H75" s="463"/>
      <c r="I75" s="464"/>
      <c r="J75" s="477"/>
      <c r="K75" s="456"/>
      <c r="L75" s="460" t="s">
        <v>237</v>
      </c>
      <c r="M75" s="464"/>
      <c r="N75" s="478"/>
      <c r="O75" s="464"/>
      <c r="P75" s="474"/>
      <c r="Q75" s="479"/>
    </row>
    <row r="76" spans="1:17" ht="9" customHeight="1" x14ac:dyDescent="0.2">
      <c r="A76" s="480"/>
      <c r="B76" s="481"/>
      <c r="C76" s="482"/>
      <c r="D76" s="456"/>
      <c r="E76" s="456"/>
      <c r="F76" s="449"/>
      <c r="G76" s="456"/>
      <c r="H76" s="456"/>
      <c r="I76" s="465"/>
      <c r="J76" s="477"/>
      <c r="K76" s="460"/>
      <c r="L76" s="474"/>
      <c r="M76" s="465"/>
      <c r="N76" s="483"/>
      <c r="O76" s="465"/>
      <c r="P76" s="474"/>
      <c r="Q76" s="479"/>
    </row>
    <row r="77" spans="1:17" x14ac:dyDescent="0.2">
      <c r="A77" s="497"/>
      <c r="B77" s="498" t="s">
        <v>232</v>
      </c>
      <c r="C77" s="462"/>
      <c r="D77" s="463"/>
      <c r="E77" s="463"/>
      <c r="F77" s="462"/>
      <c r="G77" s="463"/>
      <c r="H77" s="463"/>
      <c r="I77" s="462"/>
      <c r="J77" s="499"/>
      <c r="K77" s="498"/>
      <c r="L77" s="498" t="s">
        <v>232</v>
      </c>
      <c r="M77" s="464"/>
      <c r="N77" s="500"/>
      <c r="O77" s="464"/>
      <c r="P77" s="499"/>
      <c r="Q77" s="501"/>
    </row>
    <row r="78" spans="1:17" x14ac:dyDescent="0.2">
      <c r="A78" s="502" t="s">
        <v>310</v>
      </c>
      <c r="B78" s="1590"/>
      <c r="C78" s="1590"/>
      <c r="D78" s="1590"/>
      <c r="E78" s="1590"/>
      <c r="F78" s="1590"/>
      <c r="G78" s="1590"/>
      <c r="H78" s="1590"/>
      <c r="I78" s="1590"/>
      <c r="J78" s="1590"/>
      <c r="K78" s="1590"/>
      <c r="L78" s="1590"/>
      <c r="M78" s="1590"/>
      <c r="N78" s="1590"/>
      <c r="O78" s="1590"/>
      <c r="P78" s="1590"/>
      <c r="Q78" s="1591"/>
    </row>
    <row r="79" spans="1:17" ht="15.75" thickBot="1" x14ac:dyDescent="0.25">
      <c r="A79" s="503"/>
      <c r="B79" s="1592"/>
      <c r="C79" s="1592"/>
      <c r="D79" s="1592"/>
      <c r="E79" s="1592"/>
      <c r="F79" s="1592"/>
      <c r="G79" s="1592"/>
      <c r="H79" s="1592"/>
      <c r="I79" s="1592"/>
      <c r="J79" s="1592"/>
      <c r="K79" s="1592"/>
      <c r="L79" s="1592"/>
      <c r="M79" s="1592"/>
      <c r="N79" s="1592"/>
      <c r="O79" s="1592"/>
      <c r="P79" s="1592"/>
      <c r="Q79" s="1593"/>
    </row>
    <row r="80" spans="1:17" ht="19.5" thickTop="1" thickBot="1" x14ac:dyDescent="0.25">
      <c r="A80" s="649" t="s">
        <v>253</v>
      </c>
      <c r="B80" s="650"/>
      <c r="C80" s="650"/>
      <c r="D80" s="651"/>
      <c r="E80" s="651"/>
      <c r="F80" s="650"/>
      <c r="G80" s="651"/>
      <c r="H80" s="651"/>
      <c r="I80" s="650"/>
      <c r="J80" s="651"/>
      <c r="K80" s="650"/>
      <c r="L80" s="651"/>
      <c r="M80" s="650"/>
      <c r="N80" s="651"/>
      <c r="O80" s="650"/>
      <c r="P80" s="651"/>
      <c r="Q80" s="652"/>
    </row>
    <row r="81" spans="1:17" ht="16.5" thickTop="1" x14ac:dyDescent="0.2">
      <c r="A81" s="648" t="s">
        <v>234</v>
      </c>
      <c r="B81" s="382"/>
      <c r="C81" s="377"/>
      <c r="D81" s="44"/>
      <c r="E81" s="44"/>
      <c r="F81" s="377"/>
      <c r="G81" s="44"/>
      <c r="H81" s="44"/>
      <c r="I81" s="377"/>
      <c r="J81" s="44"/>
      <c r="K81" s="382"/>
      <c r="L81" s="44"/>
      <c r="M81" s="377"/>
      <c r="N81" s="381"/>
      <c r="O81" s="377"/>
      <c r="P81" s="94"/>
      <c r="Q81" s="380"/>
    </row>
    <row r="82" spans="1:17" ht="15.75" x14ac:dyDescent="0.2">
      <c r="A82" s="383" t="s">
        <v>238</v>
      </c>
      <c r="B82" s="384" t="s">
        <v>239</v>
      </c>
      <c r="C82" s="378"/>
      <c r="D82" s="379"/>
      <c r="E82" s="379"/>
      <c r="F82" s="378"/>
      <c r="G82" s="379"/>
      <c r="H82" s="379"/>
      <c r="I82" s="378"/>
      <c r="J82" s="379"/>
      <c r="K82" s="378"/>
      <c r="L82" s="379"/>
      <c r="M82" s="378"/>
      <c r="N82" s="385"/>
      <c r="O82" s="378"/>
      <c r="P82" s="379"/>
      <c r="Q82" s="386"/>
    </row>
    <row r="83" spans="1:17" ht="39.75" customHeight="1" x14ac:dyDescent="0.2">
      <c r="A83" s="387" t="s">
        <v>240</v>
      </c>
      <c r="B83" s="388" t="s">
        <v>241</v>
      </c>
      <c r="C83" s="1582" t="s">
        <v>242</v>
      </c>
      <c r="D83" s="1583"/>
      <c r="E83" s="1583"/>
      <c r="F83" s="1582" t="s">
        <v>410</v>
      </c>
      <c r="G83" s="1583"/>
      <c r="H83" s="1583"/>
      <c r="I83" s="1582" t="s">
        <v>243</v>
      </c>
      <c r="J83" s="1583"/>
      <c r="K83" s="1582" t="s">
        <v>244</v>
      </c>
      <c r="L83" s="1583"/>
      <c r="M83" s="1602" t="s">
        <v>245</v>
      </c>
      <c r="N83" s="1603"/>
      <c r="O83" s="1316" t="s">
        <v>246</v>
      </c>
      <c r="P83" s="1137" t="s">
        <v>594</v>
      </c>
      <c r="Q83" s="389" t="s">
        <v>247</v>
      </c>
    </row>
    <row r="84" spans="1:17" x14ac:dyDescent="0.2">
      <c r="A84" s="390" t="s">
        <v>248</v>
      </c>
      <c r="B84" s="530">
        <f>'Previous Payments'!M42-C84-F84-I84-K84-O84</f>
        <v>0</v>
      </c>
      <c r="C84" s="1584">
        <f>'Time Based'!I63</f>
        <v>0</v>
      </c>
      <c r="D84" s="1585"/>
      <c r="E84" s="1585"/>
      <c r="F84" s="1584">
        <f>'Subsistance &amp; Travelling'!O88</f>
        <v>0</v>
      </c>
      <c r="G84" s="1585"/>
      <c r="H84" s="1585"/>
      <c r="I84" s="1584">
        <f>'Typing, Duplicating, &amp; Printing'!J65</f>
        <v>0</v>
      </c>
      <c r="J84" s="1585"/>
      <c r="K84" s="1584">
        <f>'Site staff &amp; Other'!I61</f>
        <v>0</v>
      </c>
      <c r="L84" s="1585"/>
      <c r="M84" s="1586">
        <f>'Previous Payments'!I42</f>
        <v>0</v>
      </c>
      <c r="N84" s="1587"/>
      <c r="O84" s="1138">
        <f>'Non Taxable'!J19</f>
        <v>0</v>
      </c>
      <c r="P84" s="1136"/>
      <c r="Q84" s="531">
        <f>SUM(B84:P84)</f>
        <v>0</v>
      </c>
    </row>
    <row r="85" spans="1:17" x14ac:dyDescent="0.2">
      <c r="A85" s="390" t="s">
        <v>249</v>
      </c>
      <c r="B85" s="530">
        <f>Q48-B84</f>
        <v>0</v>
      </c>
      <c r="C85" s="1586">
        <f>Q52-C84</f>
        <v>0</v>
      </c>
      <c r="D85" s="1589"/>
      <c r="E85" s="1588"/>
      <c r="F85" s="1586">
        <f>Q57-F84</f>
        <v>0</v>
      </c>
      <c r="G85" s="1589"/>
      <c r="H85" s="1588"/>
      <c r="I85" s="1586">
        <f>Q58-I84</f>
        <v>0</v>
      </c>
      <c r="J85" s="1588"/>
      <c r="K85" s="1586">
        <f>Q59+Q60-K84</f>
        <v>0</v>
      </c>
      <c r="L85" s="1588"/>
      <c r="M85" s="1586">
        <f>Q65</f>
        <v>0</v>
      </c>
      <c r="N85" s="1588"/>
      <c r="O85" s="1138">
        <f>Q66</f>
        <v>0</v>
      </c>
      <c r="P85" s="1136">
        <f>-Q54</f>
        <v>0</v>
      </c>
      <c r="Q85" s="531">
        <f>SUM(B85:P85)</f>
        <v>0</v>
      </c>
    </row>
    <row r="86" spans="1:17" x14ac:dyDescent="0.2">
      <c r="A86" s="390" t="s">
        <v>250</v>
      </c>
      <c r="B86" s="530">
        <f>B84+B85</f>
        <v>0</v>
      </c>
      <c r="C86" s="1584">
        <f>Q50+Q51</f>
        <v>0</v>
      </c>
      <c r="D86" s="1585"/>
      <c r="E86" s="1585"/>
      <c r="F86" s="1584">
        <f>F84+F85</f>
        <v>0</v>
      </c>
      <c r="G86" s="1585"/>
      <c r="H86" s="1585"/>
      <c r="I86" s="1584">
        <f>Q58</f>
        <v>0</v>
      </c>
      <c r="J86" s="1585"/>
      <c r="K86" s="1584">
        <f>Q59+Q60</f>
        <v>0</v>
      </c>
      <c r="L86" s="1585"/>
      <c r="M86" s="1586">
        <f>Q65+'Previous Payments'!I42</f>
        <v>0</v>
      </c>
      <c r="N86" s="1587"/>
      <c r="O86" s="1138">
        <f>O84+O85</f>
        <v>0</v>
      </c>
      <c r="P86" s="1136">
        <f>P84+P85</f>
        <v>0</v>
      </c>
      <c r="Q86" s="531">
        <f>SUM(B86:P86)</f>
        <v>0</v>
      </c>
    </row>
    <row r="87" spans="1:17" ht="15.75" thickBot="1" x14ac:dyDescent="0.25">
      <c r="A87" s="391" t="s">
        <v>238</v>
      </c>
      <c r="B87" s="532"/>
      <c r="C87" s="1598"/>
      <c r="D87" s="1599"/>
      <c r="E87" s="1599"/>
      <c r="F87" s="1600"/>
      <c r="G87" s="1601"/>
      <c r="H87" s="1597"/>
      <c r="I87" s="1595"/>
      <c r="J87" s="1597"/>
      <c r="K87" s="1595"/>
      <c r="L87" s="1597"/>
      <c r="M87" s="1595"/>
      <c r="N87" s="1597"/>
      <c r="O87" s="1595"/>
      <c r="P87" s="1596"/>
      <c r="Q87" s="533">
        <f>SUM(B87:O87)</f>
        <v>0</v>
      </c>
    </row>
    <row r="88" spans="1:17" ht="16.5" thickTop="1" thickBot="1" x14ac:dyDescent="0.25"/>
    <row r="89" spans="1:17" ht="18.75" thickTop="1" x14ac:dyDescent="0.2">
      <c r="A89" s="392" t="s">
        <v>251</v>
      </c>
      <c r="B89" s="393"/>
      <c r="C89" s="393"/>
      <c r="D89" s="393"/>
      <c r="E89" s="393"/>
      <c r="F89" s="393"/>
      <c r="G89" s="393"/>
      <c r="H89" s="393"/>
      <c r="I89" s="393"/>
      <c r="J89" s="393"/>
      <c r="K89" s="393"/>
      <c r="L89" s="393"/>
      <c r="M89" s="393"/>
      <c r="N89" s="393"/>
      <c r="O89" s="393"/>
      <c r="P89" s="393"/>
      <c r="Q89" s="394"/>
    </row>
    <row r="90" spans="1:17" ht="18" x14ac:dyDescent="0.2">
      <c r="A90" s="6" t="s">
        <v>222</v>
      </c>
      <c r="B90" s="11"/>
      <c r="C90" s="14"/>
      <c r="D90" s="54"/>
      <c r="E90" s="54"/>
      <c r="F90" s="54"/>
      <c r="G90" s="54"/>
      <c r="H90" s="54"/>
      <c r="I90" s="14"/>
      <c r="J90" s="14"/>
      <c r="K90" s="55"/>
      <c r="L90" s="15"/>
      <c r="M90" s="56"/>
      <c r="N90" s="49"/>
      <c r="O90" s="15"/>
      <c r="P90" s="15"/>
      <c r="Q90" s="52"/>
    </row>
    <row r="91" spans="1:17" ht="18" x14ac:dyDescent="0.2">
      <c r="A91" s="6"/>
      <c r="B91" s="11"/>
      <c r="C91" s="14"/>
      <c r="D91" s="54"/>
      <c r="E91" s="54"/>
      <c r="F91" s="54"/>
      <c r="G91" s="54"/>
      <c r="H91" s="54"/>
      <c r="I91" s="14"/>
      <c r="J91" s="14"/>
      <c r="K91" s="55"/>
      <c r="L91" s="15"/>
      <c r="M91" s="56"/>
      <c r="N91" s="49"/>
      <c r="O91" s="15"/>
      <c r="P91" s="15"/>
      <c r="Q91" s="52"/>
    </row>
    <row r="92" spans="1:17" x14ac:dyDescent="0.2">
      <c r="A92" s="1543" t="s">
        <v>126</v>
      </c>
      <c r="B92" s="1540"/>
      <c r="C92" s="11"/>
      <c r="D92" s="11"/>
      <c r="E92" s="11"/>
      <c r="F92" s="11"/>
      <c r="G92" s="11"/>
      <c r="H92" s="11"/>
      <c r="I92" s="44"/>
      <c r="J92" s="22"/>
      <c r="K92" s="643">
        <f>IF('Input Data'!$F$31=1,0.05,IF('Input Data'!$F$31=2,Scales!$L$5,IF('Input Data'!$F$31=3,Scales!$L$6,IF('Input Data'!$F$31=4,Scales!$L$7,0.7))))</f>
        <v>0.05</v>
      </c>
      <c r="L92" s="51" t="s">
        <v>2</v>
      </c>
      <c r="M92" s="540">
        <f>'Input Data'!$H$37</f>
        <v>0</v>
      </c>
      <c r="N92" s="541" t="s">
        <v>21</v>
      </c>
      <c r="O92" s="540">
        <f>IF('Input Data'!$H$37&gt;0,$Q$21,0)</f>
        <v>0</v>
      </c>
      <c r="P92" s="55"/>
      <c r="Q92" s="534">
        <f>IF('Input Data'!$H$37&gt;0,IF('Input Data'!$D$33="N",(K92*M92/M93*O92),0),0)</f>
        <v>0</v>
      </c>
    </row>
    <row r="93" spans="1:17" x14ac:dyDescent="0.2">
      <c r="A93" s="1544"/>
      <c r="B93" s="1540"/>
      <c r="C93" s="11"/>
      <c r="D93" s="11"/>
      <c r="E93" s="11"/>
      <c r="F93" s="11"/>
      <c r="G93" s="11"/>
      <c r="H93" s="11"/>
      <c r="I93" s="67"/>
      <c r="J93" s="54"/>
      <c r="K93" s="643"/>
      <c r="L93" s="15"/>
      <c r="M93" s="542">
        <f>IF('Input Data'!$H$37&gt;0,'Input Data'!$H$45,0)</f>
        <v>0</v>
      </c>
      <c r="N93" s="541"/>
      <c r="O93" s="540"/>
      <c r="P93" s="55"/>
      <c r="Q93" s="534"/>
    </row>
    <row r="94" spans="1:17" x14ac:dyDescent="0.2">
      <c r="A94" s="12"/>
      <c r="B94" s="7"/>
      <c r="C94" s="11"/>
      <c r="D94" s="11"/>
      <c r="E94" s="11"/>
      <c r="F94" s="11"/>
      <c r="G94" s="11"/>
      <c r="H94" s="11"/>
      <c r="I94" s="68"/>
      <c r="J94" s="58"/>
      <c r="K94" s="644"/>
      <c r="L94" s="69"/>
      <c r="M94" s="543"/>
      <c r="N94" s="544"/>
      <c r="O94" s="543"/>
      <c r="P94" s="69"/>
      <c r="Q94" s="523"/>
    </row>
    <row r="95" spans="1:17" x14ac:dyDescent="0.2">
      <c r="A95" s="1538" t="s">
        <v>127</v>
      </c>
      <c r="B95" s="1539"/>
      <c r="C95" s="1540"/>
      <c r="D95" s="1540"/>
      <c r="E95" s="332"/>
      <c r="F95" s="332"/>
      <c r="G95" s="57"/>
      <c r="H95" s="332"/>
      <c r="I95" s="68">
        <f>IF('Input Data'!$H$38&gt;0,1.25,0)</f>
        <v>0</v>
      </c>
      <c r="J95" s="22" t="s">
        <v>1</v>
      </c>
      <c r="K95" s="643">
        <f>IF('Input Data'!$F$31=1,0.05,IF('Input Data'!$F$31=2,Scales!$L$5,IF('Input Data'!$F$31=3,Scales!$L$6,IF('Input Data'!$F$31=4,Scales!$L$7,0.7))))</f>
        <v>0.05</v>
      </c>
      <c r="L95" s="51" t="s">
        <v>2</v>
      </c>
      <c r="M95" s="540">
        <f>'Input Data'!$H$38</f>
        <v>0</v>
      </c>
      <c r="N95" s="541" t="s">
        <v>21</v>
      </c>
      <c r="O95" s="540">
        <f>IF('Input Data'!$H$38&gt;0,$Q$21,0)</f>
        <v>0</v>
      </c>
      <c r="P95" s="15"/>
      <c r="Q95" s="534">
        <f>IF('Input Data'!$H$38&gt;0,IF('Input Data'!$D$33="N",(I95*K95*M95/M96*O95),0),0)</f>
        <v>0</v>
      </c>
    </row>
    <row r="96" spans="1:17" x14ac:dyDescent="0.2">
      <c r="A96" s="1541"/>
      <c r="B96" s="1542"/>
      <c r="C96" s="1542"/>
      <c r="D96" s="1542"/>
      <c r="E96" s="11"/>
      <c r="F96" s="11"/>
      <c r="G96" s="11"/>
      <c r="H96" s="11"/>
      <c r="I96" s="68"/>
      <c r="J96" s="58"/>
      <c r="K96" s="644"/>
      <c r="L96" s="69"/>
      <c r="M96" s="542">
        <f>IF('Input Data'!$H$38&gt;0,'Input Data'!$H$45,0)</f>
        <v>0</v>
      </c>
      <c r="N96" s="544"/>
      <c r="O96" s="543"/>
      <c r="P96" s="69"/>
      <c r="Q96" s="523"/>
    </row>
    <row r="97" spans="1:17" x14ac:dyDescent="0.2">
      <c r="A97" s="8"/>
      <c r="B97" s="9"/>
      <c r="C97" s="9"/>
      <c r="D97" s="9"/>
      <c r="E97" s="11"/>
      <c r="F97" s="11"/>
      <c r="G97" s="11"/>
      <c r="H97" s="11"/>
      <c r="I97" s="68"/>
      <c r="J97" s="58"/>
      <c r="K97" s="643"/>
      <c r="L97" s="51"/>
      <c r="M97" s="545"/>
      <c r="N97" s="544"/>
      <c r="O97" s="545"/>
      <c r="P97" s="69"/>
      <c r="Q97" s="523"/>
    </row>
    <row r="98" spans="1:17" x14ac:dyDescent="0.2">
      <c r="A98" s="1519" t="s">
        <v>104</v>
      </c>
      <c r="B98" s="1520"/>
      <c r="C98" s="1520"/>
      <c r="D98" s="1520"/>
      <c r="E98" s="11"/>
      <c r="F98" s="11"/>
      <c r="G98" s="11"/>
      <c r="H98" s="11"/>
      <c r="I98" s="70">
        <f>IF('Input Data'!$H$39&gt;0,0.25,0)</f>
        <v>0</v>
      </c>
      <c r="J98" s="58" t="s">
        <v>21</v>
      </c>
      <c r="K98" s="643">
        <f>IF('Input Data'!$F$31=1,0.05,IF('Input Data'!$F$31=2,Scales!$L$5,IF('Input Data'!$F$31=3,Scales!$L$6,IF('Input Data'!$F$31=4,Scales!$L$7,0.7))))</f>
        <v>0.05</v>
      </c>
      <c r="L98" s="51"/>
      <c r="M98" s="540">
        <f>'Input Data'!$H$39</f>
        <v>0</v>
      </c>
      <c r="N98" s="544" t="s">
        <v>21</v>
      </c>
      <c r="O98" s="540">
        <f>IF('Input Data'!$H$39&gt;0,$Q$21,0)</f>
        <v>0</v>
      </c>
      <c r="P98" s="22"/>
      <c r="Q98" s="534">
        <f>IF('Input Data'!$H$39&gt;0,IF('Input Data'!$D$33="N",(I98*K98*M98/M99*O98),0),0)</f>
        <v>0</v>
      </c>
    </row>
    <row r="99" spans="1:17" x14ac:dyDescent="0.2">
      <c r="A99" s="1521"/>
      <c r="B99" s="1522"/>
      <c r="C99" s="1522"/>
      <c r="D99" s="1522"/>
      <c r="E99" s="11"/>
      <c r="F99" s="11"/>
      <c r="G99" s="11"/>
      <c r="H99" s="11"/>
      <c r="I99" s="68"/>
      <c r="J99" s="58"/>
      <c r="K99" s="643"/>
      <c r="L99" s="51"/>
      <c r="M99" s="542">
        <f>IF('Input Data'!$H$39&gt;0,'Input Data'!$H$45,0)</f>
        <v>0</v>
      </c>
      <c r="N99" s="544"/>
      <c r="O99" s="545"/>
      <c r="P99" s="69"/>
      <c r="Q99" s="523"/>
    </row>
    <row r="100" spans="1:17" x14ac:dyDescent="0.2">
      <c r="A100" s="10"/>
      <c r="B100" s="7"/>
      <c r="C100" s="11"/>
      <c r="D100" s="11"/>
      <c r="E100" s="11"/>
      <c r="F100" s="11"/>
      <c r="G100" s="11"/>
      <c r="H100" s="11"/>
      <c r="I100" s="68"/>
      <c r="J100" s="58"/>
      <c r="K100" s="643"/>
      <c r="L100" s="51"/>
      <c r="M100" s="545"/>
      <c r="N100" s="544"/>
      <c r="O100" s="545"/>
      <c r="P100" s="69"/>
      <c r="Q100" s="523"/>
    </row>
    <row r="101" spans="1:17" x14ac:dyDescent="0.2">
      <c r="A101" s="1538" t="s">
        <v>122</v>
      </c>
      <c r="B101" s="1539"/>
      <c r="C101" s="1540"/>
      <c r="D101" s="1540"/>
      <c r="E101" s="332"/>
      <c r="F101" s="332"/>
      <c r="G101" s="332"/>
      <c r="H101" s="332"/>
      <c r="I101" s="70">
        <f>IF('Input Data'!$H$40&gt;0,0.33,0)</f>
        <v>0</v>
      </c>
      <c r="J101" s="22" t="s">
        <v>1</v>
      </c>
      <c r="K101" s="643">
        <f>IF('Input Data'!$F$31=1,0.05,IF('Input Data'!$F$31=2,Scales!$L$5,IF('Input Data'!$F$31=3,Scales!$L$6,IF('Input Data'!$F$31=4,Scales!$L$7,0.7))))</f>
        <v>0.05</v>
      </c>
      <c r="L101" s="51" t="s">
        <v>2</v>
      </c>
      <c r="M101" s="540">
        <f>'Input Data'!$H$40</f>
        <v>0</v>
      </c>
      <c r="N101" s="541" t="s">
        <v>21</v>
      </c>
      <c r="O101" s="540">
        <f>IF('Input Data'!$H$40&gt;0,$Q$21,0)</f>
        <v>0</v>
      </c>
      <c r="P101" s="15"/>
      <c r="Q101" s="534">
        <f>IF('Input Data'!$H$40&gt;0,IF('Input Data'!$D$33="N",(I101*K101*M101/M102*O101),0),0)</f>
        <v>0</v>
      </c>
    </row>
    <row r="102" spans="1:17" ht="23.25" customHeight="1" x14ac:dyDescent="0.2">
      <c r="A102" s="1541"/>
      <c r="B102" s="1542"/>
      <c r="C102" s="1542"/>
      <c r="D102" s="1542"/>
      <c r="E102" s="11"/>
      <c r="F102" s="11"/>
      <c r="G102" s="11"/>
      <c r="H102" s="11"/>
      <c r="I102" s="68"/>
      <c r="J102" s="58"/>
      <c r="K102" s="643"/>
      <c r="L102" s="51"/>
      <c r="M102" s="542">
        <f>IF('Input Data'!$H$40&gt;0,'Input Data'!$H$45,0)</f>
        <v>0</v>
      </c>
      <c r="N102" s="544"/>
      <c r="O102" s="545"/>
      <c r="P102" s="69"/>
      <c r="Q102" s="523"/>
    </row>
    <row r="103" spans="1:17" x14ac:dyDescent="0.2">
      <c r="A103" s="12"/>
      <c r="B103" s="7"/>
      <c r="C103" s="11"/>
      <c r="D103" s="11"/>
      <c r="E103" s="11"/>
      <c r="F103" s="11"/>
      <c r="G103" s="11"/>
      <c r="H103" s="11"/>
      <c r="I103" s="68"/>
      <c r="J103" s="58"/>
      <c r="K103" s="643"/>
      <c r="L103" s="51"/>
      <c r="M103" s="545"/>
      <c r="N103" s="544"/>
      <c r="O103" s="545"/>
      <c r="P103" s="69"/>
      <c r="Q103" s="523"/>
    </row>
    <row r="104" spans="1:17" x14ac:dyDescent="0.2">
      <c r="A104" s="1519" t="s">
        <v>123</v>
      </c>
      <c r="B104" s="1520"/>
      <c r="C104" s="1520"/>
      <c r="D104" s="1520"/>
      <c r="E104" s="243"/>
      <c r="F104" s="243"/>
      <c r="G104" s="70">
        <f>IF('Input Data'!$H$41&gt;0,0.25,0)</f>
        <v>0</v>
      </c>
      <c r="H104" s="22" t="s">
        <v>1</v>
      </c>
      <c r="I104" s="68">
        <f>IF('Input Data'!$H$41&gt;0,1.25,0)</f>
        <v>0</v>
      </c>
      <c r="J104" s="22" t="s">
        <v>1</v>
      </c>
      <c r="K104" s="643">
        <f>IF('Input Data'!$F$31=1,0.05,IF('Input Data'!$F$31=2,Scales!$L$5,IF('Input Data'!$F$31=3,Scales!$L$6,IF('Input Data'!$F$31=4,Scales!$L$7,0.7))))</f>
        <v>0.05</v>
      </c>
      <c r="L104" s="51" t="s">
        <v>2</v>
      </c>
      <c r="M104" s="540">
        <f>'Input Data'!$H$41</f>
        <v>0</v>
      </c>
      <c r="N104" s="541" t="s">
        <v>1</v>
      </c>
      <c r="O104" s="540">
        <f>IF('Input Data'!$H$41&gt;0,$Q$21,0)</f>
        <v>0</v>
      </c>
      <c r="P104" s="69"/>
      <c r="Q104" s="534">
        <f>IF('Input Data'!$H$41&gt;0,IF('Input Data'!$D$33="N",(G104*I104*K104*M104/M105*O104),0),0)</f>
        <v>0</v>
      </c>
    </row>
    <row r="105" spans="1:17" x14ac:dyDescent="0.2">
      <c r="A105" s="1521"/>
      <c r="B105" s="1522"/>
      <c r="C105" s="1522"/>
      <c r="D105" s="1522"/>
      <c r="E105" s="243"/>
      <c r="F105" s="243"/>
      <c r="G105" s="243"/>
      <c r="H105" s="243"/>
      <c r="I105" s="68"/>
      <c r="J105" s="58"/>
      <c r="K105" s="643"/>
      <c r="L105" s="69"/>
      <c r="M105" s="542">
        <f>IF('Input Data'!$H$41&gt;0,'Input Data'!$H$45,0)</f>
        <v>0</v>
      </c>
      <c r="N105" s="544"/>
      <c r="O105" s="543"/>
      <c r="P105" s="69"/>
      <c r="Q105" s="523"/>
    </row>
    <row r="106" spans="1:17" x14ac:dyDescent="0.2">
      <c r="A106" s="12"/>
      <c r="B106" s="7"/>
      <c r="C106" s="11"/>
      <c r="D106" s="11"/>
      <c r="E106" s="11"/>
      <c r="F106" s="11"/>
      <c r="G106" s="11"/>
      <c r="H106" s="11"/>
      <c r="I106" s="68"/>
      <c r="J106" s="58"/>
      <c r="K106" s="643"/>
      <c r="L106" s="51"/>
      <c r="M106" s="545"/>
      <c r="N106" s="544"/>
      <c r="O106" s="545"/>
      <c r="P106" s="69"/>
      <c r="Q106" s="523"/>
    </row>
    <row r="107" spans="1:17" x14ac:dyDescent="0.2">
      <c r="A107" s="1519" t="s">
        <v>124</v>
      </c>
      <c r="B107" s="1520"/>
      <c r="C107" s="1520"/>
      <c r="D107" s="1520"/>
      <c r="E107" s="44"/>
      <c r="F107" s="44"/>
      <c r="G107" s="70">
        <f>IF('Input Data'!$H$42&gt;0,0.33,0)</f>
        <v>0</v>
      </c>
      <c r="H107" s="22" t="s">
        <v>1</v>
      </c>
      <c r="I107" s="68">
        <f>IF('Input Data'!$H$42&gt;0,1.25,0)</f>
        <v>0</v>
      </c>
      <c r="J107" s="22" t="s">
        <v>1</v>
      </c>
      <c r="K107" s="643">
        <f>IF('Input Data'!$F$31=1,0.05,IF('Input Data'!$F$31=2,Scales!$L$5,IF('Input Data'!$F$31=3,Scales!$L$6,IF('Input Data'!$F$31=4,Scales!$L$7,0.7))))</f>
        <v>0.05</v>
      </c>
      <c r="L107" s="51" t="s">
        <v>2</v>
      </c>
      <c r="M107" s="540">
        <f>'Input Data'!$H$42</f>
        <v>0</v>
      </c>
      <c r="N107" s="546" t="s">
        <v>21</v>
      </c>
      <c r="O107" s="540">
        <f>IF('Input Data'!$H$42&gt;0,$Q$21,0)</f>
        <v>0</v>
      </c>
      <c r="P107" s="44"/>
      <c r="Q107" s="534">
        <f>IF('Input Data'!$H$42&gt;0,IF('Input Data'!$D$33="N",(G107*I107*K107*M107/M108*O107),0),0)</f>
        <v>0</v>
      </c>
    </row>
    <row r="108" spans="1:17" ht="21.75" customHeight="1" x14ac:dyDescent="0.2">
      <c r="A108" s="1521"/>
      <c r="B108" s="1522"/>
      <c r="C108" s="1522"/>
      <c r="D108" s="1522"/>
      <c r="E108" s="44"/>
      <c r="F108" s="44"/>
      <c r="G108" s="44"/>
      <c r="H108" s="44"/>
      <c r="I108" s="44"/>
      <c r="J108" s="44"/>
      <c r="K108" s="645"/>
      <c r="L108" s="44"/>
      <c r="M108" s="542">
        <f>IF('Input Data'!$H$42&gt;0,'Input Data'!$H$45,0)</f>
        <v>0</v>
      </c>
      <c r="N108" s="546"/>
      <c r="O108" s="547"/>
      <c r="P108" s="44"/>
      <c r="Q108" s="535"/>
    </row>
    <row r="109" spans="1:17" x14ac:dyDescent="0.2">
      <c r="A109" s="3"/>
      <c r="B109" s="243"/>
      <c r="C109" s="243"/>
      <c r="D109" s="243"/>
      <c r="E109" s="243"/>
      <c r="F109" s="243"/>
      <c r="G109" s="44"/>
      <c r="H109" s="44"/>
      <c r="I109" s="44"/>
      <c r="J109" s="44"/>
      <c r="K109" s="645"/>
      <c r="L109" s="44"/>
      <c r="M109" s="547"/>
      <c r="N109" s="546"/>
      <c r="O109" s="547"/>
      <c r="P109" s="44"/>
      <c r="Q109" s="535"/>
    </row>
    <row r="110" spans="1:17" x14ac:dyDescent="0.2">
      <c r="A110" s="1519" t="s">
        <v>125</v>
      </c>
      <c r="B110" s="1520"/>
      <c r="C110" s="1520"/>
      <c r="D110" s="1520"/>
      <c r="E110" s="44"/>
      <c r="F110" s="243"/>
      <c r="G110" s="70">
        <f>IF('Input Data'!$H$43&gt;0,0.33,0)</f>
        <v>0</v>
      </c>
      <c r="H110" s="22" t="s">
        <v>1</v>
      </c>
      <c r="I110" s="70">
        <f>IF('Input Data'!$H$43&gt;0,0.25,0)</f>
        <v>0</v>
      </c>
      <c r="J110" s="22" t="s">
        <v>1</v>
      </c>
      <c r="K110" s="643">
        <f>IF('Input Data'!$F$31=1,0.05,IF('Input Data'!$F$31=2,Scales!$L$5,IF('Input Data'!$F$31=3,Scales!$L$6,IF('Input Data'!$F$31=4,Scales!$L$7,0.7))))</f>
        <v>0.05</v>
      </c>
      <c r="L110" s="51" t="s">
        <v>2</v>
      </c>
      <c r="M110" s="540">
        <f>'Input Data'!$H$43</f>
        <v>0</v>
      </c>
      <c r="N110" s="541" t="s">
        <v>21</v>
      </c>
      <c r="O110" s="540">
        <f>IF('Input Data'!$H$43&gt;0,$Q$21,0)</f>
        <v>0</v>
      </c>
      <c r="P110" s="69"/>
      <c r="Q110" s="534">
        <f>IF('Input Data'!$H$43&gt;0,IF('Input Data'!$D$33="N",(G110*I110*K110*M110/M111*O110),0),0)</f>
        <v>0</v>
      </c>
    </row>
    <row r="111" spans="1:17" x14ac:dyDescent="0.2">
      <c r="A111" s="1521"/>
      <c r="B111" s="1522"/>
      <c r="C111" s="1522"/>
      <c r="D111" s="1522"/>
      <c r="E111" s="243"/>
      <c r="F111" s="243"/>
      <c r="G111" s="243"/>
      <c r="H111" s="243"/>
      <c r="I111" s="68"/>
      <c r="J111" s="58"/>
      <c r="K111" s="643"/>
      <c r="L111" s="69"/>
      <c r="M111" s="542">
        <f>IF('Input Data'!$H$43&gt;0,'Input Data'!$H$45,0)</f>
        <v>0</v>
      </c>
      <c r="N111" s="544"/>
      <c r="O111" s="543"/>
      <c r="P111" s="69"/>
      <c r="Q111" s="523"/>
    </row>
    <row r="112" spans="1:17" x14ac:dyDescent="0.2">
      <c r="A112" s="3"/>
      <c r="B112" s="243"/>
      <c r="C112" s="243"/>
      <c r="D112" s="243"/>
      <c r="E112" s="243"/>
      <c r="F112" s="243"/>
      <c r="G112" s="243"/>
      <c r="H112" s="243"/>
      <c r="I112" s="68"/>
      <c r="J112" s="58"/>
      <c r="K112" s="643"/>
      <c r="L112" s="69"/>
      <c r="M112" s="543"/>
      <c r="N112" s="544"/>
      <c r="O112" s="543"/>
      <c r="P112" s="69"/>
      <c r="Q112" s="523"/>
    </row>
    <row r="113" spans="1:17" x14ac:dyDescent="0.2">
      <c r="A113" s="1519" t="s">
        <v>105</v>
      </c>
      <c r="B113" s="1520"/>
      <c r="C113" s="1520"/>
      <c r="D113" s="1520"/>
      <c r="E113" s="70">
        <f>IF('Input Data'!$H$44&gt;0,0.33,0)</f>
        <v>0</v>
      </c>
      <c r="F113" s="22" t="s">
        <v>1</v>
      </c>
      <c r="G113" s="70">
        <f>IF('Input Data'!$H$44&gt;0,0.25,0)</f>
        <v>0</v>
      </c>
      <c r="H113" s="22" t="s">
        <v>1</v>
      </c>
      <c r="I113" s="68">
        <f>IF('Input Data'!$H$44&gt;0,1.25,0)</f>
        <v>0</v>
      </c>
      <c r="J113" s="22" t="s">
        <v>1</v>
      </c>
      <c r="K113" s="643">
        <f>IF('Input Data'!$F$31=1,0.05,IF('Input Data'!$F$31=2,Scales!$L$5,IF('Input Data'!$F$31=3,Scales!$L$6,IF('Input Data'!$F$31=4,Scales!$L$7,0.7))))</f>
        <v>0.05</v>
      </c>
      <c r="L113" s="51" t="s">
        <v>2</v>
      </c>
      <c r="M113" s="540">
        <f>'Input Data'!$H$44</f>
        <v>0</v>
      </c>
      <c r="N113" s="541" t="s">
        <v>1</v>
      </c>
      <c r="O113" s="540">
        <f>IF('Input Data'!$H$44&gt;0,$Q$21,0)</f>
        <v>0</v>
      </c>
      <c r="P113" s="69"/>
      <c r="Q113" s="534">
        <f>IF('Input Data'!$H$44&gt;0,IF('Input Data'!$D$33="N",(E113*G113*I113*K113*M113/M114*O113),0),0)</f>
        <v>0</v>
      </c>
    </row>
    <row r="114" spans="1:17" ht="23.25" customHeight="1" x14ac:dyDescent="0.2">
      <c r="A114" s="1521"/>
      <c r="B114" s="1522"/>
      <c r="C114" s="1522"/>
      <c r="D114" s="1522"/>
      <c r="E114" s="243"/>
      <c r="F114" s="243"/>
      <c r="G114" s="243"/>
      <c r="H114" s="243"/>
      <c r="I114" s="44"/>
      <c r="J114" s="58"/>
      <c r="K114" s="57"/>
      <c r="L114" s="69"/>
      <c r="M114" s="542">
        <f>IF('Input Data'!$H$44&gt;0,'Input Data'!$H$45,0)</f>
        <v>0</v>
      </c>
      <c r="N114" s="544"/>
      <c r="O114" s="543"/>
      <c r="P114" s="69"/>
      <c r="Q114" s="523"/>
    </row>
    <row r="115" spans="1:17" ht="15.75" thickBot="1" x14ac:dyDescent="0.25">
      <c r="A115" s="246"/>
      <c r="B115" s="79"/>
      <c r="C115" s="71"/>
      <c r="D115" s="247"/>
      <c r="E115" s="247"/>
      <c r="F115" s="247"/>
      <c r="G115" s="247"/>
      <c r="H115" s="247"/>
      <c r="I115" s="248"/>
      <c r="J115" s="249"/>
      <c r="K115" s="74"/>
      <c r="L115" s="250"/>
      <c r="M115" s="548"/>
      <c r="N115" s="549"/>
      <c r="O115" s="548"/>
      <c r="P115" s="251"/>
      <c r="Q115" s="536"/>
    </row>
    <row r="116" spans="1:17" ht="15.75" thickBot="1" x14ac:dyDescent="0.25">
      <c r="A116" s="76"/>
      <c r="B116" s="31"/>
      <c r="C116" s="31"/>
      <c r="D116" s="31"/>
      <c r="E116" s="31"/>
      <c r="F116" s="31"/>
      <c r="G116" s="77"/>
      <c r="H116" s="31"/>
      <c r="I116" s="31"/>
      <c r="J116" s="31"/>
      <c r="K116" s="78"/>
      <c r="L116" s="78"/>
      <c r="M116" s="550"/>
      <c r="N116" s="550"/>
      <c r="O116" s="551" t="s">
        <v>224</v>
      </c>
      <c r="P116" s="77"/>
      <c r="Q116" s="537">
        <f>SUM(Q92:Q114)</f>
        <v>0</v>
      </c>
    </row>
    <row r="117" spans="1:17" ht="18.75" thickTop="1" x14ac:dyDescent="0.2">
      <c r="A117" s="6" t="s">
        <v>223</v>
      </c>
      <c r="B117" s="7"/>
      <c r="C117" s="7"/>
      <c r="D117" s="7"/>
      <c r="E117" s="7"/>
      <c r="F117" s="7"/>
      <c r="G117" s="7"/>
      <c r="H117" s="7"/>
      <c r="I117" s="7"/>
      <c r="J117" s="7"/>
      <c r="K117" s="7"/>
      <c r="L117" s="7"/>
      <c r="M117" s="543"/>
      <c r="N117" s="544"/>
      <c r="O117" s="543"/>
      <c r="P117" s="7"/>
      <c r="Q117" s="523"/>
    </row>
    <row r="118" spans="1:17" x14ac:dyDescent="0.2">
      <c r="A118" s="1543" t="s">
        <v>126</v>
      </c>
      <c r="B118" s="1540"/>
      <c r="C118" s="57"/>
      <c r="D118" s="22"/>
      <c r="E118" s="22"/>
      <c r="F118" s="22"/>
      <c r="G118" s="22"/>
      <c r="H118" s="22"/>
      <c r="I118" s="11"/>
      <c r="J118" s="11"/>
      <c r="K118" s="57">
        <f>IF('Input Data'!$F$31&lt;5,0,IF('Input Data'!$F$31=5,0.25,IF('Input Data'!$F$31=6,0.3)))</f>
        <v>0</v>
      </c>
      <c r="L118" s="25" t="s">
        <v>2</v>
      </c>
      <c r="M118" s="552">
        <f>'Input Data'!$H$48</f>
        <v>0</v>
      </c>
      <c r="N118" s="541" t="s">
        <v>21</v>
      </c>
      <c r="O118" s="552">
        <f>IF('Input Data'!H48&gt;0,$Q$21,0)</f>
        <v>0</v>
      </c>
      <c r="P118" s="15"/>
      <c r="Q118" s="534">
        <f>IF('Input Data'!$H$48&gt;0,(K118*M118/M119*O118),0)</f>
        <v>0</v>
      </c>
    </row>
    <row r="119" spans="1:17" x14ac:dyDescent="0.2">
      <c r="A119" s="1544"/>
      <c r="B119" s="1540"/>
      <c r="C119" s="14"/>
      <c r="D119" s="54"/>
      <c r="E119" s="54"/>
      <c r="F119" s="54"/>
      <c r="G119" s="54"/>
      <c r="H119" s="54"/>
      <c r="I119" s="11"/>
      <c r="J119" s="11"/>
      <c r="K119" s="57"/>
      <c r="L119" s="14"/>
      <c r="M119" s="553">
        <f>IF('Input Data'!$H$48&gt;0,'Input Data'!$H$45,0)</f>
        <v>0</v>
      </c>
      <c r="N119" s="541"/>
      <c r="O119" s="540"/>
      <c r="P119" s="15"/>
      <c r="Q119" s="534"/>
    </row>
    <row r="120" spans="1:17" x14ac:dyDescent="0.2">
      <c r="A120" s="53"/>
      <c r="B120" s="11"/>
      <c r="C120" s="14"/>
      <c r="D120" s="54"/>
      <c r="E120" s="54"/>
      <c r="F120" s="54"/>
      <c r="G120" s="54"/>
      <c r="H120" s="54"/>
      <c r="I120" s="11"/>
      <c r="J120" s="11"/>
      <c r="K120" s="57"/>
      <c r="L120" s="14"/>
      <c r="M120" s="554"/>
      <c r="N120" s="541"/>
      <c r="O120" s="540"/>
      <c r="P120" s="15"/>
      <c r="Q120" s="534"/>
    </row>
    <row r="121" spans="1:17" x14ac:dyDescent="0.2">
      <c r="A121" s="1538" t="s">
        <v>127</v>
      </c>
      <c r="B121" s="1539"/>
      <c r="C121" s="1540"/>
      <c r="D121" s="22"/>
      <c r="E121" s="22"/>
      <c r="F121" s="22"/>
      <c r="G121" s="22"/>
      <c r="H121" s="22"/>
      <c r="I121" s="68">
        <f>IF('Input Data'!$H$49&gt;0,1.25,0)</f>
        <v>0</v>
      </c>
      <c r="J121" s="11" t="s">
        <v>21</v>
      </c>
      <c r="K121" s="57">
        <f>IF('Input Data'!$F$31&lt;5,0,IF('Input Data'!$F$31=5,0.25,IF('Input Data'!$F$31=6,0.3)))</f>
        <v>0</v>
      </c>
      <c r="L121" s="25" t="s">
        <v>2</v>
      </c>
      <c r="M121" s="552">
        <f>'Input Data'!$H$49</f>
        <v>0</v>
      </c>
      <c r="N121" s="541" t="s">
        <v>21</v>
      </c>
      <c r="O121" s="552">
        <f>IF('Input Data'!H49&gt;0,$Q$21,0)</f>
        <v>0</v>
      </c>
      <c r="P121" s="51"/>
      <c r="Q121" s="534">
        <f>IF('Input Data'!$H$49&gt;0,(I121*K121*M121/M122*O121),0)</f>
        <v>0</v>
      </c>
    </row>
    <row r="122" spans="1:17" x14ac:dyDescent="0.2">
      <c r="A122" s="1544"/>
      <c r="B122" s="1540"/>
      <c r="C122" s="1540"/>
      <c r="D122" s="58"/>
      <c r="E122" s="58"/>
      <c r="F122" s="58"/>
      <c r="G122" s="58"/>
      <c r="H122" s="58"/>
      <c r="I122" s="11"/>
      <c r="J122" s="11"/>
      <c r="K122" s="23"/>
      <c r="L122" s="7"/>
      <c r="M122" s="553">
        <f>IF('Input Data'!$H$49&gt;0,'Input Data'!$H$45,0)</f>
        <v>0</v>
      </c>
      <c r="N122" s="544"/>
      <c r="O122" s="543"/>
      <c r="P122" s="69"/>
      <c r="Q122" s="523"/>
    </row>
    <row r="123" spans="1:17" ht="15.75" thickBot="1" x14ac:dyDescent="0.25">
      <c r="A123" s="372"/>
      <c r="B123" s="373"/>
      <c r="C123" s="373"/>
      <c r="D123" s="72"/>
      <c r="E123" s="72"/>
      <c r="F123" s="72"/>
      <c r="G123" s="72"/>
      <c r="H123" s="72"/>
      <c r="I123" s="16"/>
      <c r="J123" s="16"/>
      <c r="K123" s="73"/>
      <c r="L123" s="79"/>
      <c r="M123" s="80"/>
      <c r="N123" s="75"/>
      <c r="O123" s="74"/>
      <c r="P123" s="74"/>
      <c r="Q123" s="536"/>
    </row>
    <row r="124" spans="1:17" ht="18.75" thickBot="1" x14ac:dyDescent="0.25">
      <c r="A124" s="29"/>
      <c r="B124" s="81"/>
      <c r="C124" s="44"/>
      <c r="D124" s="44"/>
      <c r="E124" s="82"/>
      <c r="F124" s="82"/>
      <c r="G124" s="346"/>
      <c r="H124" s="83"/>
      <c r="I124" s="84"/>
      <c r="J124" s="85"/>
      <c r="K124" s="84"/>
      <c r="L124" s="79"/>
      <c r="M124" s="74"/>
      <c r="N124" s="74"/>
      <c r="O124" s="245" t="s">
        <v>225</v>
      </c>
      <c r="P124" s="74"/>
      <c r="Q124" s="538">
        <f>SUM(Q118:Q122)</f>
        <v>0</v>
      </c>
    </row>
    <row r="125" spans="1:17" ht="17.25" thickTop="1" thickBot="1" x14ac:dyDescent="0.25">
      <c r="A125" s="86"/>
      <c r="B125" s="37"/>
      <c r="C125" s="37"/>
      <c r="D125" s="37"/>
      <c r="E125" s="37"/>
      <c r="F125" s="37"/>
      <c r="G125" s="376"/>
      <c r="H125" s="37"/>
      <c r="I125" s="376"/>
      <c r="J125" s="37"/>
      <c r="K125" s="346"/>
      <c r="L125" s="37"/>
      <c r="M125" s="37"/>
      <c r="N125" s="37"/>
      <c r="O125" s="263" t="s">
        <v>121</v>
      </c>
      <c r="P125" s="37"/>
      <c r="Q125" s="539">
        <f>Q116+Q124</f>
        <v>0</v>
      </c>
    </row>
    <row r="126" spans="1:17"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75">
    <mergeCell ref="B78:Q79"/>
    <mergeCell ref="I67:O67"/>
    <mergeCell ref="O87:P87"/>
    <mergeCell ref="M87:N87"/>
    <mergeCell ref="C87:E87"/>
    <mergeCell ref="F87:H87"/>
    <mergeCell ref="I87:J87"/>
    <mergeCell ref="K87:L87"/>
    <mergeCell ref="C86:E86"/>
    <mergeCell ref="K86:L86"/>
    <mergeCell ref="C83:E83"/>
    <mergeCell ref="F85:H85"/>
    <mergeCell ref="M83:N83"/>
    <mergeCell ref="M85:N85"/>
    <mergeCell ref="F83:H83"/>
    <mergeCell ref="I83:J83"/>
    <mergeCell ref="K83:L83"/>
    <mergeCell ref="F86:H86"/>
    <mergeCell ref="I86:J86"/>
    <mergeCell ref="M86:N86"/>
    <mergeCell ref="C84:E84"/>
    <mergeCell ref="F84:H84"/>
    <mergeCell ref="I84:J84"/>
    <mergeCell ref="K84:L84"/>
    <mergeCell ref="M84:N84"/>
    <mergeCell ref="I85:J85"/>
    <mergeCell ref="K85:L85"/>
    <mergeCell ref="C85:E85"/>
    <mergeCell ref="I64:O64"/>
    <mergeCell ref="B14:O14"/>
    <mergeCell ref="C16:I16"/>
    <mergeCell ref="B18:I18"/>
    <mergeCell ref="C19:I19"/>
    <mergeCell ref="A15:B15"/>
    <mergeCell ref="L17:M17"/>
    <mergeCell ref="L18:M18"/>
    <mergeCell ref="L19:M19"/>
    <mergeCell ref="L20:P20"/>
    <mergeCell ref="O19:Q19"/>
    <mergeCell ref="C20:K20"/>
    <mergeCell ref="M8:O8"/>
    <mergeCell ref="B12:N12"/>
    <mergeCell ref="O10:Q10"/>
    <mergeCell ref="C15:J15"/>
    <mergeCell ref="P12:Q12"/>
    <mergeCell ref="B13:O13"/>
    <mergeCell ref="P4:Q4"/>
    <mergeCell ref="O3:P3"/>
    <mergeCell ref="B5:Q5"/>
    <mergeCell ref="K6:L6"/>
    <mergeCell ref="J4:K4"/>
    <mergeCell ref="N6:O6"/>
    <mergeCell ref="A121:C122"/>
    <mergeCell ref="A101:D102"/>
    <mergeCell ref="A107:D108"/>
    <mergeCell ref="A110:D111"/>
    <mergeCell ref="A104:D105"/>
    <mergeCell ref="A113:D114"/>
    <mergeCell ref="A118:B119"/>
    <mergeCell ref="A98:D99"/>
    <mergeCell ref="N22:O22"/>
    <mergeCell ref="P6:Q6"/>
    <mergeCell ref="B6:J6"/>
    <mergeCell ref="B7:J7"/>
    <mergeCell ref="B8:J8"/>
    <mergeCell ref="B9:J9"/>
    <mergeCell ref="B10:H10"/>
    <mergeCell ref="A67:G67"/>
    <mergeCell ref="K7:L7"/>
    <mergeCell ref="M7:O7"/>
    <mergeCell ref="A95:D96"/>
    <mergeCell ref="A92:B93"/>
    <mergeCell ref="I65:J65"/>
    <mergeCell ref="K8:L8"/>
    <mergeCell ref="A19:B19"/>
  </mergeCells>
  <phoneticPr fontId="46" type="noConversion"/>
  <conditionalFormatting sqref="Q87 O87 M87 K87 I87 B87:C87 F87">
    <cfRule type="expression" dxfId="1" priority="1" stopIfTrue="1">
      <formula>B87&lt;B86</formula>
    </cfRule>
  </conditionalFormatting>
  <conditionalFormatting sqref="Q80 O80 M80 K80 I80 B80:C80 F80">
    <cfRule type="expression" dxfId="0" priority="2" stopIfTrue="1">
      <formula>B80&lt;B87</formula>
    </cfRule>
  </conditionalFormatting>
  <printOptions horizontalCentered="1"/>
  <pageMargins left="0.35433070866141736" right="0.35433070866141736" top="0.43" bottom="0.39370078740157483" header="0.27559055118110237" footer="0.35433070866141736"/>
  <pageSetup paperSize="9" scale="55" orientation="portrait" horizontalDpi="300" verticalDpi="300" r:id="rId2"/>
  <headerFooter alignWithMargins="0">
    <oddFooter>&amp;L&amp;"Arial,Regular"&amp;9&amp;F: 
&amp;A&amp;C&amp;"Arial,Regular"&amp;P&amp;R&amp;"Arial,Regular"&amp;9&amp;D</oddFooter>
  </headerFooter>
  <rowBreaks count="1" manualBreakCount="1">
    <brk id="79" max="1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4"/>
  <sheetViews>
    <sheetView zoomScale="75" zoomScaleNormal="75" zoomScaleSheetLayoutView="65" workbookViewId="0">
      <selection activeCell="D18" sqref="D18"/>
    </sheetView>
  </sheetViews>
  <sheetFormatPr defaultRowHeight="15" x14ac:dyDescent="0.2"/>
  <cols>
    <col min="1" max="1" width="3.5546875" customWidth="1"/>
    <col min="2" max="2" width="15.77734375" customWidth="1"/>
    <col min="3" max="3" width="16.5546875" customWidth="1"/>
    <col min="4" max="4" width="13.44140625" customWidth="1"/>
    <col min="5" max="5" width="12" customWidth="1"/>
    <col min="6" max="6" width="3.21875" customWidth="1"/>
    <col min="8" max="8" width="29.109375" customWidth="1"/>
    <col min="10" max="10" width="2.5546875" customWidth="1"/>
  </cols>
  <sheetData>
    <row r="1" spans="1:12" ht="33" customHeight="1" x14ac:dyDescent="0.3">
      <c r="B1" s="236" t="s">
        <v>598</v>
      </c>
      <c r="C1" s="235"/>
      <c r="D1" s="235"/>
      <c r="E1" s="235"/>
    </row>
    <row r="2" spans="1:12" ht="28.5" customHeight="1" thickBot="1" x14ac:dyDescent="0.3">
      <c r="A2" s="235"/>
      <c r="B2" s="430" t="s">
        <v>597</v>
      </c>
      <c r="C2" s="1604" t="s">
        <v>347</v>
      </c>
      <c r="D2" s="1605"/>
      <c r="E2" s="1605"/>
      <c r="F2" s="235"/>
      <c r="G2" s="639" t="s">
        <v>323</v>
      </c>
      <c r="H2" s="640"/>
      <c r="I2" s="640"/>
      <c r="J2" s="640"/>
      <c r="K2" s="640"/>
      <c r="L2" s="640"/>
    </row>
    <row r="3" spans="1:12" ht="30" x14ac:dyDescent="0.25">
      <c r="A3" s="235"/>
      <c r="B3" s="1399">
        <v>0</v>
      </c>
      <c r="C3" s="1400">
        <v>540000</v>
      </c>
      <c r="D3" s="1400">
        <v>0</v>
      </c>
      <c r="E3" s="1394">
        <v>0.125</v>
      </c>
      <c r="F3" s="2"/>
      <c r="G3" s="677" t="s">
        <v>324</v>
      </c>
      <c r="H3" s="678" t="s">
        <v>325</v>
      </c>
      <c r="I3" s="679" t="s">
        <v>326</v>
      </c>
      <c r="J3" s="680"/>
      <c r="K3" s="681" t="s">
        <v>327</v>
      </c>
      <c r="L3" s="682" t="s">
        <v>328</v>
      </c>
    </row>
    <row r="4" spans="1:12" x14ac:dyDescent="0.2">
      <c r="A4" s="235"/>
      <c r="B4" s="1401">
        <v>540000</v>
      </c>
      <c r="C4" s="1398">
        <v>1280000</v>
      </c>
      <c r="D4" s="1398">
        <v>64000</v>
      </c>
      <c r="E4" s="1395">
        <v>0.125</v>
      </c>
      <c r="F4" s="2"/>
      <c r="G4" s="683" t="s">
        <v>329</v>
      </c>
      <c r="H4" s="684" t="s">
        <v>330</v>
      </c>
      <c r="I4" s="685">
        <v>0.05</v>
      </c>
      <c r="J4" s="686" t="s">
        <v>21</v>
      </c>
      <c r="K4" s="687">
        <v>1</v>
      </c>
      <c r="L4" s="688">
        <v>0.05</v>
      </c>
    </row>
    <row r="5" spans="1:12" ht="28.5" x14ac:dyDescent="0.2">
      <c r="A5" s="235"/>
      <c r="B5" s="1401">
        <v>1280000</v>
      </c>
      <c r="C5" s="1398">
        <v>6300000</v>
      </c>
      <c r="D5" s="1398">
        <v>160000</v>
      </c>
      <c r="E5" s="1396">
        <v>0.1</v>
      </c>
      <c r="F5" s="2"/>
      <c r="G5" s="683" t="s">
        <v>331</v>
      </c>
      <c r="H5" s="684" t="s">
        <v>332</v>
      </c>
      <c r="I5" s="685">
        <f>IF('Input Data'!$F$31&lt;2,0,20%)</f>
        <v>0</v>
      </c>
      <c r="J5" s="686" t="s">
        <v>21</v>
      </c>
      <c r="K5" s="687">
        <f>IF('Input Data'!$F$31=2,'Input Data'!$D$32,1)</f>
        <v>1</v>
      </c>
      <c r="L5" s="688">
        <f>I5*K5+L4</f>
        <v>0.05</v>
      </c>
    </row>
    <row r="6" spans="1:12" x14ac:dyDescent="0.2">
      <c r="A6" s="235"/>
      <c r="B6" s="1401">
        <v>6300000</v>
      </c>
      <c r="C6" s="1398">
        <v>12850000</v>
      </c>
      <c r="D6" s="1398">
        <v>662000</v>
      </c>
      <c r="E6" s="1396">
        <v>0.09</v>
      </c>
      <c r="F6" s="2"/>
      <c r="G6" s="683" t="s">
        <v>333</v>
      </c>
      <c r="H6" s="684" t="s">
        <v>334</v>
      </c>
      <c r="I6" s="685">
        <f>IF('Input Data'!$F$31&lt;3,0,30%)</f>
        <v>0</v>
      </c>
      <c r="J6" s="686" t="s">
        <v>21</v>
      </c>
      <c r="K6" s="687">
        <f>IF('Input Data'!$F$31=3,'Input Data'!$D$32,1)</f>
        <v>1</v>
      </c>
      <c r="L6" s="688">
        <f>I6*K6+L5</f>
        <v>0.05</v>
      </c>
    </row>
    <row r="7" spans="1:12" ht="15.75" thickBot="1" x14ac:dyDescent="0.25">
      <c r="A7" s="235"/>
      <c r="B7" s="1401">
        <v>12850000</v>
      </c>
      <c r="C7" s="1398">
        <v>32000000</v>
      </c>
      <c r="D7" s="1398">
        <v>1251500</v>
      </c>
      <c r="E7" s="1396">
        <v>0.08</v>
      </c>
      <c r="F7" s="2"/>
      <c r="G7" s="689" t="s">
        <v>335</v>
      </c>
      <c r="H7" s="690" t="s">
        <v>336</v>
      </c>
      <c r="I7" s="691">
        <f>IF('Input Data'!$F$31&lt;4,0,15%)</f>
        <v>0</v>
      </c>
      <c r="J7" s="692" t="s">
        <v>21</v>
      </c>
      <c r="K7" s="693">
        <f>IF('Input Data'!$F$31=4,'Input Data'!$D$32,1)</f>
        <v>1</v>
      </c>
      <c r="L7" s="694">
        <f>I7*K7+L6</f>
        <v>0.05</v>
      </c>
    </row>
    <row r="8" spans="1:12" x14ac:dyDescent="0.2">
      <c r="A8" s="235"/>
      <c r="B8" s="1401">
        <v>32000000</v>
      </c>
      <c r="C8" s="1398">
        <v>64000000</v>
      </c>
      <c r="D8" s="1398">
        <v>2783500</v>
      </c>
      <c r="E8" s="1396">
        <v>7.0000000000000007E-2</v>
      </c>
      <c r="F8" s="2"/>
      <c r="G8" s="695"/>
      <c r="H8" s="695"/>
      <c r="I8" s="695"/>
      <c r="J8" s="695"/>
      <c r="K8" s="695"/>
      <c r="L8" s="695"/>
    </row>
    <row r="9" spans="1:12" x14ac:dyDescent="0.2">
      <c r="A9" s="235"/>
      <c r="B9" s="1401">
        <v>64000000</v>
      </c>
      <c r="C9" s="1398">
        <v>385500000</v>
      </c>
      <c r="D9" s="1398">
        <v>5023500</v>
      </c>
      <c r="E9" s="1396">
        <v>7.0000000000000007E-2</v>
      </c>
      <c r="F9" s="2"/>
      <c r="G9" s="696">
        <v>1</v>
      </c>
      <c r="H9" s="697" t="s">
        <v>330</v>
      </c>
      <c r="I9" s="698">
        <v>5</v>
      </c>
      <c r="J9" s="695"/>
      <c r="K9" s="695"/>
      <c r="L9" s="695"/>
    </row>
    <row r="10" spans="1:12" ht="15.75" thickBot="1" x14ac:dyDescent="0.25">
      <c r="A10" s="235"/>
      <c r="B10" s="1402">
        <v>385500000</v>
      </c>
      <c r="C10" s="1403"/>
      <c r="D10" s="1404">
        <v>27528500</v>
      </c>
      <c r="E10" s="1397">
        <v>7.0000000000000007E-2</v>
      </c>
      <c r="F10" s="2"/>
      <c r="G10" s="696">
        <v>2</v>
      </c>
      <c r="H10" s="697" t="s">
        <v>332</v>
      </c>
      <c r="I10" s="698">
        <v>20</v>
      </c>
      <c r="J10" s="695"/>
      <c r="K10" s="695"/>
      <c r="L10" s="695"/>
    </row>
    <row r="11" spans="1:12" x14ac:dyDescent="0.2">
      <c r="A11" s="235"/>
      <c r="B11" s="695"/>
      <c r="C11" s="695"/>
      <c r="D11" s="695"/>
      <c r="E11" s="695"/>
      <c r="F11" s="2"/>
      <c r="G11" s="696">
        <v>3</v>
      </c>
      <c r="H11" s="697" t="s">
        <v>337</v>
      </c>
      <c r="I11" s="698">
        <v>30</v>
      </c>
      <c r="J11" s="695"/>
      <c r="K11" s="695"/>
      <c r="L11" s="695"/>
    </row>
    <row r="12" spans="1:12" x14ac:dyDescent="0.2">
      <c r="A12" s="235"/>
      <c r="B12" s="2"/>
      <c r="C12" s="2"/>
      <c r="D12" s="2"/>
      <c r="E12" s="2"/>
      <c r="F12" s="2"/>
      <c r="G12" s="696">
        <v>4</v>
      </c>
      <c r="H12" s="697" t="s">
        <v>336</v>
      </c>
      <c r="I12" s="698">
        <v>15</v>
      </c>
      <c r="J12" s="695"/>
      <c r="K12" s="695"/>
      <c r="L12" s="695"/>
    </row>
    <row r="13" spans="1:12" x14ac:dyDescent="0.2">
      <c r="A13" s="235"/>
      <c r="B13" s="2"/>
      <c r="C13" s="2"/>
      <c r="D13" s="2"/>
      <c r="E13" s="2"/>
      <c r="F13" s="2"/>
      <c r="G13" s="699">
        <v>5</v>
      </c>
      <c r="H13" s="700" t="s">
        <v>338</v>
      </c>
      <c r="I13" s="701">
        <v>25</v>
      </c>
      <c r="J13" s="695"/>
      <c r="K13" s="695"/>
      <c r="L13" s="695"/>
    </row>
    <row r="14" spans="1:12" x14ac:dyDescent="0.2">
      <c r="B14" s="695"/>
      <c r="C14" s="695"/>
      <c r="D14" s="695"/>
      <c r="E14" s="695"/>
      <c r="F14" s="695"/>
      <c r="G14" s="699">
        <v>6</v>
      </c>
      <c r="H14" s="699" t="s">
        <v>339</v>
      </c>
      <c r="I14" s="701">
        <v>5</v>
      </c>
      <c r="J14" s="695"/>
      <c r="K14" s="695"/>
      <c r="L14" s="695"/>
    </row>
  </sheetData>
  <sheetProtection password="CD4C" sheet="1" objects="1" scenarios="1" formatCells="0" formatColumns="0" formatRows="0"/>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1">
    <mergeCell ref="C2:E2"/>
  </mergeCells>
  <phoneticPr fontId="46" type="noConversion"/>
  <pageMargins left="0.75" right="0.75" top="1" bottom="1" header="0.5" footer="0.5"/>
  <pageSetup paperSize="9" orientation="portrait"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zoomScaleNormal="75" zoomScaleSheetLayoutView="75" workbookViewId="0">
      <selection activeCell="D3" sqref="D3"/>
    </sheetView>
  </sheetViews>
  <sheetFormatPr defaultRowHeight="15" x14ac:dyDescent="0.2"/>
  <cols>
    <col min="1" max="1" width="7.44140625" customWidth="1"/>
    <col min="2" max="2" width="9.21875" customWidth="1"/>
    <col min="3" max="3" width="12.5546875" customWidth="1"/>
    <col min="4" max="4" width="11.6640625" customWidth="1"/>
    <col min="5" max="5" width="10" customWidth="1"/>
    <col min="6" max="6" width="12.77734375" customWidth="1"/>
    <col min="7" max="7" width="3.21875" customWidth="1"/>
    <col min="8" max="8" width="8.109375" customWidth="1"/>
    <col min="9" max="9" width="10.33203125" customWidth="1"/>
    <col min="10" max="10" width="12.33203125" customWidth="1"/>
    <col min="11" max="11" width="13" customWidth="1"/>
    <col min="12" max="12" width="10.6640625" customWidth="1"/>
    <col min="13" max="13" width="12.88671875" customWidth="1"/>
  </cols>
  <sheetData>
    <row r="1" spans="1:13" ht="18.75" thickTop="1" x14ac:dyDescent="0.2">
      <c r="A1" s="1287" t="s">
        <v>591</v>
      </c>
      <c r="B1" s="206"/>
      <c r="C1" s="164"/>
      <c r="D1" s="164"/>
      <c r="E1" s="165" t="s">
        <v>149</v>
      </c>
      <c r="F1" s="164"/>
      <c r="G1" s="164"/>
      <c r="H1" s="164"/>
      <c r="I1" s="164"/>
      <c r="J1" s="164"/>
      <c r="K1" s="164"/>
      <c r="L1" s="164"/>
      <c r="M1" s="166"/>
    </row>
    <row r="2" spans="1:13" x14ac:dyDescent="0.2">
      <c r="A2" s="1606" t="s">
        <v>142</v>
      </c>
      <c r="B2" s="1607"/>
      <c r="C2" s="1607"/>
      <c r="D2" s="1290">
        <f>'Input Data'!$D$28</f>
        <v>0</v>
      </c>
      <c r="E2" s="167" t="s">
        <v>213</v>
      </c>
      <c r="F2" s="1361">
        <f>'Input Data'!$D$6</f>
        <v>0</v>
      </c>
      <c r="G2" s="90"/>
      <c r="H2" s="1607" t="s">
        <v>90</v>
      </c>
      <c r="I2" s="1607"/>
      <c r="J2" s="1608"/>
      <c r="K2" s="180" t="str">
        <f>IF('Input Data'!D17="NONE","N","Y")</f>
        <v>Y</v>
      </c>
      <c r="L2" s="90"/>
      <c r="M2" s="91"/>
    </row>
    <row r="3" spans="1:13" ht="15.75" thickBot="1" x14ac:dyDescent="0.25">
      <c r="A3" s="168"/>
      <c r="B3" s="169"/>
      <c r="C3" s="90"/>
      <c r="D3" s="90"/>
      <c r="E3" s="90"/>
      <c r="F3" s="90"/>
      <c r="G3" s="90"/>
      <c r="H3" s="169"/>
      <c r="I3" s="169"/>
      <c r="J3" s="170"/>
      <c r="K3" s="90"/>
      <c r="L3" s="90"/>
      <c r="M3" s="171"/>
    </row>
    <row r="4" spans="1:13" ht="70.5" customHeight="1" thickTop="1" thickBot="1" x14ac:dyDescent="0.25">
      <c r="A4" s="172" t="s">
        <v>592</v>
      </c>
      <c r="B4" s="207" t="s">
        <v>7</v>
      </c>
      <c r="C4" s="484" t="s">
        <v>302</v>
      </c>
      <c r="D4" s="484" t="s">
        <v>303</v>
      </c>
      <c r="E4" s="173" t="s">
        <v>304</v>
      </c>
      <c r="F4" s="485" t="s">
        <v>305</v>
      </c>
      <c r="G4" s="54"/>
      <c r="H4" s="172" t="s">
        <v>592</v>
      </c>
      <c r="I4" s="207" t="s">
        <v>7</v>
      </c>
      <c r="J4" s="484" t="s">
        <v>302</v>
      </c>
      <c r="K4" s="484" t="s">
        <v>303</v>
      </c>
      <c r="L4" s="173" t="s">
        <v>304</v>
      </c>
      <c r="M4" s="485" t="s">
        <v>305</v>
      </c>
    </row>
    <row r="5" spans="1:13" ht="27" thickTop="1" thickBot="1" x14ac:dyDescent="0.25">
      <c r="A5" s="174" t="s">
        <v>143</v>
      </c>
      <c r="B5" s="209"/>
      <c r="C5" s="555"/>
      <c r="D5" s="556">
        <f>IF($K$2="Y",((C5-E5)/1.14),C5)</f>
        <v>0</v>
      </c>
      <c r="E5" s="555"/>
      <c r="F5" s="557">
        <f>SUM(D5:E5)</f>
        <v>0</v>
      </c>
      <c r="G5" s="44"/>
      <c r="H5" s="175" t="s">
        <v>144</v>
      </c>
      <c r="I5" s="207"/>
      <c r="J5" s="560">
        <f>C42</f>
        <v>0</v>
      </c>
      <c r="K5" s="561">
        <f>D42</f>
        <v>0</v>
      </c>
      <c r="L5" s="560">
        <f>E42</f>
        <v>0</v>
      </c>
      <c r="M5" s="562">
        <f>SUM(K5:L5)</f>
        <v>0</v>
      </c>
    </row>
    <row r="6" spans="1:13" x14ac:dyDescent="0.2">
      <c r="A6" s="176">
        <f t="shared" ref="A6:A41" si="0">A5+1</f>
        <v>2</v>
      </c>
      <c r="B6" s="210"/>
      <c r="C6" s="555">
        <v>0</v>
      </c>
      <c r="D6" s="556">
        <f t="shared" ref="D6:D41" si="1">IF($K$2="Y",((C6-E6)/1.14),C6)</f>
        <v>0</v>
      </c>
      <c r="E6" s="555">
        <v>0</v>
      </c>
      <c r="F6" s="557">
        <f t="shared" ref="F6:F41" si="2">SUM(D6:E6)</f>
        <v>0</v>
      </c>
      <c r="G6" s="44"/>
      <c r="H6" s="177" t="s">
        <v>145</v>
      </c>
      <c r="I6" s="209"/>
      <c r="J6" s="563">
        <v>0</v>
      </c>
      <c r="K6" s="556">
        <f t="shared" ref="K6:K41" si="3">IF($K$2="Y",((J6-L6)/1.14),J6)</f>
        <v>0</v>
      </c>
      <c r="L6" s="563">
        <v>0</v>
      </c>
      <c r="M6" s="564">
        <f t="shared" ref="M6:M41" si="4">SUM(K6:L6)</f>
        <v>0</v>
      </c>
    </row>
    <row r="7" spans="1:13" x14ac:dyDescent="0.2">
      <c r="A7" s="176">
        <f t="shared" si="0"/>
        <v>3</v>
      </c>
      <c r="B7" s="210"/>
      <c r="C7" s="555">
        <v>0</v>
      </c>
      <c r="D7" s="556">
        <f t="shared" si="1"/>
        <v>0</v>
      </c>
      <c r="E7" s="555">
        <v>0</v>
      </c>
      <c r="F7" s="557">
        <f t="shared" si="2"/>
        <v>0</v>
      </c>
      <c r="G7" s="44"/>
      <c r="H7" s="176">
        <f t="shared" ref="H7:H41" si="5">H6+1</f>
        <v>39</v>
      </c>
      <c r="I7" s="210"/>
      <c r="J7" s="555">
        <v>0</v>
      </c>
      <c r="K7" s="556">
        <f t="shared" si="3"/>
        <v>0</v>
      </c>
      <c r="L7" s="555">
        <v>0</v>
      </c>
      <c r="M7" s="557">
        <f t="shared" si="4"/>
        <v>0</v>
      </c>
    </row>
    <row r="8" spans="1:13" x14ac:dyDescent="0.2">
      <c r="A8" s="176">
        <f t="shared" si="0"/>
        <v>4</v>
      </c>
      <c r="B8" s="210"/>
      <c r="C8" s="555">
        <v>0</v>
      </c>
      <c r="D8" s="556">
        <f t="shared" si="1"/>
        <v>0</v>
      </c>
      <c r="E8" s="555">
        <v>0</v>
      </c>
      <c r="F8" s="557">
        <f t="shared" si="2"/>
        <v>0</v>
      </c>
      <c r="G8" s="44"/>
      <c r="H8" s="176">
        <f t="shared" si="5"/>
        <v>40</v>
      </c>
      <c r="I8" s="210"/>
      <c r="J8" s="555">
        <v>0</v>
      </c>
      <c r="K8" s="556">
        <f t="shared" si="3"/>
        <v>0</v>
      </c>
      <c r="L8" s="555">
        <v>0</v>
      </c>
      <c r="M8" s="557">
        <f t="shared" si="4"/>
        <v>0</v>
      </c>
    </row>
    <row r="9" spans="1:13" x14ac:dyDescent="0.2">
      <c r="A9" s="176">
        <f t="shared" si="0"/>
        <v>5</v>
      </c>
      <c r="B9" s="210"/>
      <c r="C9" s="555">
        <v>0</v>
      </c>
      <c r="D9" s="556">
        <f t="shared" si="1"/>
        <v>0</v>
      </c>
      <c r="E9" s="555">
        <v>0</v>
      </c>
      <c r="F9" s="557">
        <f t="shared" si="2"/>
        <v>0</v>
      </c>
      <c r="G9" s="44"/>
      <c r="H9" s="176">
        <f t="shared" si="5"/>
        <v>41</v>
      </c>
      <c r="I9" s="210"/>
      <c r="J9" s="555">
        <v>0</v>
      </c>
      <c r="K9" s="556">
        <f t="shared" si="3"/>
        <v>0</v>
      </c>
      <c r="L9" s="555">
        <v>0</v>
      </c>
      <c r="M9" s="557">
        <f t="shared" si="4"/>
        <v>0</v>
      </c>
    </row>
    <row r="10" spans="1:13" x14ac:dyDescent="0.2">
      <c r="A10" s="176">
        <f t="shared" si="0"/>
        <v>6</v>
      </c>
      <c r="B10" s="210"/>
      <c r="C10" s="555">
        <v>0</v>
      </c>
      <c r="D10" s="556">
        <f t="shared" si="1"/>
        <v>0</v>
      </c>
      <c r="E10" s="555">
        <v>0</v>
      </c>
      <c r="F10" s="557">
        <f t="shared" si="2"/>
        <v>0</v>
      </c>
      <c r="G10" s="44"/>
      <c r="H10" s="176">
        <f t="shared" si="5"/>
        <v>42</v>
      </c>
      <c r="I10" s="210"/>
      <c r="J10" s="555">
        <v>0</v>
      </c>
      <c r="K10" s="556">
        <f t="shared" si="3"/>
        <v>0</v>
      </c>
      <c r="L10" s="555">
        <v>0</v>
      </c>
      <c r="M10" s="557">
        <f t="shared" si="4"/>
        <v>0</v>
      </c>
    </row>
    <row r="11" spans="1:13" x14ac:dyDescent="0.2">
      <c r="A11" s="176">
        <f t="shared" si="0"/>
        <v>7</v>
      </c>
      <c r="B11" s="210"/>
      <c r="C11" s="555">
        <v>0</v>
      </c>
      <c r="D11" s="556">
        <f t="shared" si="1"/>
        <v>0</v>
      </c>
      <c r="E11" s="555">
        <v>0</v>
      </c>
      <c r="F11" s="557">
        <f t="shared" si="2"/>
        <v>0</v>
      </c>
      <c r="G11" s="44"/>
      <c r="H11" s="176">
        <f t="shared" si="5"/>
        <v>43</v>
      </c>
      <c r="I11" s="210"/>
      <c r="J11" s="555">
        <v>0</v>
      </c>
      <c r="K11" s="556">
        <f t="shared" si="3"/>
        <v>0</v>
      </c>
      <c r="L11" s="555">
        <v>0</v>
      </c>
      <c r="M11" s="557">
        <f t="shared" si="4"/>
        <v>0</v>
      </c>
    </row>
    <row r="12" spans="1:13" x14ac:dyDescent="0.2">
      <c r="A12" s="176">
        <f t="shared" si="0"/>
        <v>8</v>
      </c>
      <c r="B12" s="210"/>
      <c r="C12" s="555">
        <v>0</v>
      </c>
      <c r="D12" s="556">
        <f t="shared" si="1"/>
        <v>0</v>
      </c>
      <c r="E12" s="555">
        <v>0</v>
      </c>
      <c r="F12" s="557">
        <f t="shared" si="2"/>
        <v>0</v>
      </c>
      <c r="G12" s="44"/>
      <c r="H12" s="176">
        <f t="shared" si="5"/>
        <v>44</v>
      </c>
      <c r="I12" s="210"/>
      <c r="J12" s="555">
        <v>0</v>
      </c>
      <c r="K12" s="556">
        <f t="shared" si="3"/>
        <v>0</v>
      </c>
      <c r="L12" s="555">
        <v>0</v>
      </c>
      <c r="M12" s="557">
        <f t="shared" si="4"/>
        <v>0</v>
      </c>
    </row>
    <row r="13" spans="1:13" x14ac:dyDescent="0.2">
      <c r="A13" s="176">
        <f t="shared" si="0"/>
        <v>9</v>
      </c>
      <c r="B13" s="210"/>
      <c r="C13" s="555">
        <v>0</v>
      </c>
      <c r="D13" s="556">
        <f t="shared" si="1"/>
        <v>0</v>
      </c>
      <c r="E13" s="555">
        <v>0</v>
      </c>
      <c r="F13" s="557">
        <f t="shared" si="2"/>
        <v>0</v>
      </c>
      <c r="G13" s="44"/>
      <c r="H13" s="176">
        <f t="shared" si="5"/>
        <v>45</v>
      </c>
      <c r="I13" s="210"/>
      <c r="J13" s="555">
        <v>0</v>
      </c>
      <c r="K13" s="556">
        <f t="shared" si="3"/>
        <v>0</v>
      </c>
      <c r="L13" s="555">
        <v>0</v>
      </c>
      <c r="M13" s="557">
        <f t="shared" si="4"/>
        <v>0</v>
      </c>
    </row>
    <row r="14" spans="1:13" x14ac:dyDescent="0.2">
      <c r="A14" s="176">
        <f t="shared" si="0"/>
        <v>10</v>
      </c>
      <c r="B14" s="210"/>
      <c r="C14" s="555">
        <v>0</v>
      </c>
      <c r="D14" s="556">
        <f t="shared" si="1"/>
        <v>0</v>
      </c>
      <c r="E14" s="555">
        <v>0</v>
      </c>
      <c r="F14" s="557">
        <f t="shared" si="2"/>
        <v>0</v>
      </c>
      <c r="G14" s="44"/>
      <c r="H14" s="176">
        <f t="shared" si="5"/>
        <v>46</v>
      </c>
      <c r="I14" s="210"/>
      <c r="J14" s="555">
        <v>0</v>
      </c>
      <c r="K14" s="556">
        <f t="shared" si="3"/>
        <v>0</v>
      </c>
      <c r="L14" s="555">
        <v>0</v>
      </c>
      <c r="M14" s="557">
        <f t="shared" si="4"/>
        <v>0</v>
      </c>
    </row>
    <row r="15" spans="1:13" x14ac:dyDescent="0.2">
      <c r="A15" s="176">
        <f t="shared" si="0"/>
        <v>11</v>
      </c>
      <c r="B15" s="210"/>
      <c r="C15" s="555">
        <v>0</v>
      </c>
      <c r="D15" s="556">
        <f t="shared" si="1"/>
        <v>0</v>
      </c>
      <c r="E15" s="555">
        <v>0</v>
      </c>
      <c r="F15" s="557">
        <f t="shared" si="2"/>
        <v>0</v>
      </c>
      <c r="G15" s="44"/>
      <c r="H15" s="176">
        <f t="shared" si="5"/>
        <v>47</v>
      </c>
      <c r="I15" s="210"/>
      <c r="J15" s="555">
        <v>0</v>
      </c>
      <c r="K15" s="556">
        <f t="shared" si="3"/>
        <v>0</v>
      </c>
      <c r="L15" s="555">
        <v>0</v>
      </c>
      <c r="M15" s="557">
        <f t="shared" si="4"/>
        <v>0</v>
      </c>
    </row>
    <row r="16" spans="1:13" x14ac:dyDescent="0.2">
      <c r="A16" s="176">
        <f t="shared" si="0"/>
        <v>12</v>
      </c>
      <c r="B16" s="210"/>
      <c r="C16" s="555">
        <v>0</v>
      </c>
      <c r="D16" s="556">
        <f t="shared" si="1"/>
        <v>0</v>
      </c>
      <c r="E16" s="555">
        <v>0</v>
      </c>
      <c r="F16" s="557">
        <f t="shared" si="2"/>
        <v>0</v>
      </c>
      <c r="G16" s="44"/>
      <c r="H16" s="176">
        <f t="shared" si="5"/>
        <v>48</v>
      </c>
      <c r="I16" s="210"/>
      <c r="J16" s="555">
        <v>0</v>
      </c>
      <c r="K16" s="556">
        <f t="shared" si="3"/>
        <v>0</v>
      </c>
      <c r="L16" s="555">
        <v>0</v>
      </c>
      <c r="M16" s="557">
        <f t="shared" si="4"/>
        <v>0</v>
      </c>
    </row>
    <row r="17" spans="1:13" x14ac:dyDescent="0.2">
      <c r="A17" s="176">
        <f t="shared" si="0"/>
        <v>13</v>
      </c>
      <c r="B17" s="210"/>
      <c r="C17" s="555">
        <v>0</v>
      </c>
      <c r="D17" s="556">
        <f t="shared" si="1"/>
        <v>0</v>
      </c>
      <c r="E17" s="555">
        <v>0</v>
      </c>
      <c r="F17" s="557">
        <f t="shared" si="2"/>
        <v>0</v>
      </c>
      <c r="G17" s="44"/>
      <c r="H17" s="176">
        <f t="shared" si="5"/>
        <v>49</v>
      </c>
      <c r="I17" s="210"/>
      <c r="J17" s="555">
        <v>0</v>
      </c>
      <c r="K17" s="556">
        <f t="shared" si="3"/>
        <v>0</v>
      </c>
      <c r="L17" s="555">
        <v>0</v>
      </c>
      <c r="M17" s="557">
        <f t="shared" si="4"/>
        <v>0</v>
      </c>
    </row>
    <row r="18" spans="1:13" x14ac:dyDescent="0.2">
      <c r="A18" s="176">
        <f t="shared" si="0"/>
        <v>14</v>
      </c>
      <c r="B18" s="210"/>
      <c r="C18" s="555">
        <v>0</v>
      </c>
      <c r="D18" s="556">
        <f t="shared" si="1"/>
        <v>0</v>
      </c>
      <c r="E18" s="555">
        <v>0</v>
      </c>
      <c r="F18" s="557">
        <f t="shared" si="2"/>
        <v>0</v>
      </c>
      <c r="G18" s="44"/>
      <c r="H18" s="176">
        <f t="shared" si="5"/>
        <v>50</v>
      </c>
      <c r="I18" s="210"/>
      <c r="J18" s="555">
        <v>0</v>
      </c>
      <c r="K18" s="556">
        <f t="shared" si="3"/>
        <v>0</v>
      </c>
      <c r="L18" s="555">
        <v>0</v>
      </c>
      <c r="M18" s="557">
        <f t="shared" si="4"/>
        <v>0</v>
      </c>
    </row>
    <row r="19" spans="1:13" x14ac:dyDescent="0.2">
      <c r="A19" s="176">
        <f t="shared" si="0"/>
        <v>15</v>
      </c>
      <c r="B19" s="210"/>
      <c r="C19" s="555">
        <v>0</v>
      </c>
      <c r="D19" s="556">
        <f t="shared" si="1"/>
        <v>0</v>
      </c>
      <c r="E19" s="555">
        <v>0</v>
      </c>
      <c r="F19" s="557">
        <f t="shared" si="2"/>
        <v>0</v>
      </c>
      <c r="G19" s="44"/>
      <c r="H19" s="176">
        <f t="shared" si="5"/>
        <v>51</v>
      </c>
      <c r="I19" s="210"/>
      <c r="J19" s="555">
        <v>0</v>
      </c>
      <c r="K19" s="556">
        <f t="shared" si="3"/>
        <v>0</v>
      </c>
      <c r="L19" s="555">
        <v>0</v>
      </c>
      <c r="M19" s="557">
        <f t="shared" si="4"/>
        <v>0</v>
      </c>
    </row>
    <row r="20" spans="1:13" x14ac:dyDescent="0.2">
      <c r="A20" s="176">
        <f t="shared" si="0"/>
        <v>16</v>
      </c>
      <c r="B20" s="210"/>
      <c r="C20" s="555">
        <v>0</v>
      </c>
      <c r="D20" s="556">
        <f t="shared" si="1"/>
        <v>0</v>
      </c>
      <c r="E20" s="555">
        <v>0</v>
      </c>
      <c r="F20" s="557">
        <f t="shared" si="2"/>
        <v>0</v>
      </c>
      <c r="G20" s="44"/>
      <c r="H20" s="176">
        <f t="shared" si="5"/>
        <v>52</v>
      </c>
      <c r="I20" s="210"/>
      <c r="J20" s="555">
        <v>0</v>
      </c>
      <c r="K20" s="556">
        <f t="shared" si="3"/>
        <v>0</v>
      </c>
      <c r="L20" s="555">
        <v>0</v>
      </c>
      <c r="M20" s="557">
        <f t="shared" si="4"/>
        <v>0</v>
      </c>
    </row>
    <row r="21" spans="1:13" x14ac:dyDescent="0.2">
      <c r="A21" s="176">
        <f t="shared" si="0"/>
        <v>17</v>
      </c>
      <c r="B21" s="210"/>
      <c r="C21" s="555">
        <v>0</v>
      </c>
      <c r="D21" s="556">
        <f t="shared" si="1"/>
        <v>0</v>
      </c>
      <c r="E21" s="555">
        <v>0</v>
      </c>
      <c r="F21" s="557">
        <f t="shared" si="2"/>
        <v>0</v>
      </c>
      <c r="G21" s="178"/>
      <c r="H21" s="176">
        <f t="shared" si="5"/>
        <v>53</v>
      </c>
      <c r="I21" s="210"/>
      <c r="J21" s="555">
        <v>0</v>
      </c>
      <c r="K21" s="556">
        <f t="shared" si="3"/>
        <v>0</v>
      </c>
      <c r="L21" s="555">
        <v>0</v>
      </c>
      <c r="M21" s="557">
        <f t="shared" si="4"/>
        <v>0</v>
      </c>
    </row>
    <row r="22" spans="1:13" x14ac:dyDescent="0.2">
      <c r="A22" s="176">
        <f t="shared" si="0"/>
        <v>18</v>
      </c>
      <c r="B22" s="210"/>
      <c r="C22" s="555">
        <v>0</v>
      </c>
      <c r="D22" s="556">
        <f t="shared" si="1"/>
        <v>0</v>
      </c>
      <c r="E22" s="555">
        <v>0</v>
      </c>
      <c r="F22" s="557">
        <f t="shared" si="2"/>
        <v>0</v>
      </c>
      <c r="G22" s="178"/>
      <c r="H22" s="176">
        <f t="shared" si="5"/>
        <v>54</v>
      </c>
      <c r="I22" s="210"/>
      <c r="J22" s="555">
        <v>0</v>
      </c>
      <c r="K22" s="556">
        <f t="shared" si="3"/>
        <v>0</v>
      </c>
      <c r="L22" s="555">
        <v>0</v>
      </c>
      <c r="M22" s="557">
        <f t="shared" si="4"/>
        <v>0</v>
      </c>
    </row>
    <row r="23" spans="1:13" x14ac:dyDescent="0.2">
      <c r="A23" s="176">
        <f t="shared" si="0"/>
        <v>19</v>
      </c>
      <c r="B23" s="210"/>
      <c r="C23" s="555">
        <v>0</v>
      </c>
      <c r="D23" s="556">
        <f t="shared" si="1"/>
        <v>0</v>
      </c>
      <c r="E23" s="555">
        <v>0</v>
      </c>
      <c r="F23" s="557">
        <f t="shared" si="2"/>
        <v>0</v>
      </c>
      <c r="G23" s="178"/>
      <c r="H23" s="176">
        <f t="shared" si="5"/>
        <v>55</v>
      </c>
      <c r="I23" s="210"/>
      <c r="J23" s="555">
        <v>0</v>
      </c>
      <c r="K23" s="556">
        <f t="shared" si="3"/>
        <v>0</v>
      </c>
      <c r="L23" s="555">
        <v>0</v>
      </c>
      <c r="M23" s="557">
        <f t="shared" si="4"/>
        <v>0</v>
      </c>
    </row>
    <row r="24" spans="1:13" x14ac:dyDescent="0.2">
      <c r="A24" s="176">
        <f t="shared" si="0"/>
        <v>20</v>
      </c>
      <c r="B24" s="210"/>
      <c r="C24" s="555">
        <v>0</v>
      </c>
      <c r="D24" s="556">
        <f t="shared" si="1"/>
        <v>0</v>
      </c>
      <c r="E24" s="555">
        <v>0</v>
      </c>
      <c r="F24" s="557">
        <f t="shared" si="2"/>
        <v>0</v>
      </c>
      <c r="G24" s="44"/>
      <c r="H24" s="176">
        <f t="shared" si="5"/>
        <v>56</v>
      </c>
      <c r="I24" s="210"/>
      <c r="J24" s="555">
        <v>0</v>
      </c>
      <c r="K24" s="556">
        <f t="shared" si="3"/>
        <v>0</v>
      </c>
      <c r="L24" s="555">
        <v>0</v>
      </c>
      <c r="M24" s="557">
        <f t="shared" si="4"/>
        <v>0</v>
      </c>
    </row>
    <row r="25" spans="1:13" x14ac:dyDescent="0.2">
      <c r="A25" s="176">
        <f t="shared" si="0"/>
        <v>21</v>
      </c>
      <c r="B25" s="210"/>
      <c r="C25" s="555">
        <v>0</v>
      </c>
      <c r="D25" s="556">
        <f t="shared" si="1"/>
        <v>0</v>
      </c>
      <c r="E25" s="555">
        <v>0</v>
      </c>
      <c r="F25" s="557">
        <f t="shared" si="2"/>
        <v>0</v>
      </c>
      <c r="G25" s="44"/>
      <c r="H25" s="176">
        <f t="shared" si="5"/>
        <v>57</v>
      </c>
      <c r="I25" s="210"/>
      <c r="J25" s="555">
        <v>0</v>
      </c>
      <c r="K25" s="556">
        <f t="shared" si="3"/>
        <v>0</v>
      </c>
      <c r="L25" s="555">
        <v>0</v>
      </c>
      <c r="M25" s="557">
        <f t="shared" si="4"/>
        <v>0</v>
      </c>
    </row>
    <row r="26" spans="1:13" x14ac:dyDescent="0.2">
      <c r="A26" s="176">
        <f t="shared" si="0"/>
        <v>22</v>
      </c>
      <c r="B26" s="210"/>
      <c r="C26" s="555">
        <v>0</v>
      </c>
      <c r="D26" s="556">
        <f t="shared" si="1"/>
        <v>0</v>
      </c>
      <c r="E26" s="555">
        <v>0</v>
      </c>
      <c r="F26" s="557">
        <f t="shared" si="2"/>
        <v>0</v>
      </c>
      <c r="G26" s="44"/>
      <c r="H26" s="176">
        <f t="shared" si="5"/>
        <v>58</v>
      </c>
      <c r="I26" s="210"/>
      <c r="J26" s="555">
        <v>0</v>
      </c>
      <c r="K26" s="556">
        <f t="shared" si="3"/>
        <v>0</v>
      </c>
      <c r="L26" s="555">
        <v>0</v>
      </c>
      <c r="M26" s="557">
        <f t="shared" si="4"/>
        <v>0</v>
      </c>
    </row>
    <row r="27" spans="1:13" x14ac:dyDescent="0.2">
      <c r="A27" s="176">
        <f t="shared" si="0"/>
        <v>23</v>
      </c>
      <c r="B27" s="210"/>
      <c r="C27" s="555">
        <v>0</v>
      </c>
      <c r="D27" s="556">
        <f t="shared" si="1"/>
        <v>0</v>
      </c>
      <c r="E27" s="555">
        <v>0</v>
      </c>
      <c r="F27" s="557">
        <f t="shared" si="2"/>
        <v>0</v>
      </c>
      <c r="G27" s="44"/>
      <c r="H27" s="176">
        <f t="shared" si="5"/>
        <v>59</v>
      </c>
      <c r="I27" s="210"/>
      <c r="J27" s="555">
        <v>0</v>
      </c>
      <c r="K27" s="556">
        <f t="shared" si="3"/>
        <v>0</v>
      </c>
      <c r="L27" s="555">
        <v>0</v>
      </c>
      <c r="M27" s="557">
        <f t="shared" si="4"/>
        <v>0</v>
      </c>
    </row>
    <row r="28" spans="1:13" x14ac:dyDescent="0.2">
      <c r="A28" s="176">
        <f t="shared" si="0"/>
        <v>24</v>
      </c>
      <c r="B28" s="210"/>
      <c r="C28" s="555">
        <v>0</v>
      </c>
      <c r="D28" s="556">
        <f t="shared" si="1"/>
        <v>0</v>
      </c>
      <c r="E28" s="555">
        <v>0</v>
      </c>
      <c r="F28" s="557">
        <f t="shared" si="2"/>
        <v>0</v>
      </c>
      <c r="G28" s="44"/>
      <c r="H28" s="176">
        <f t="shared" si="5"/>
        <v>60</v>
      </c>
      <c r="I28" s="210"/>
      <c r="J28" s="555">
        <v>0</v>
      </c>
      <c r="K28" s="556">
        <f t="shared" si="3"/>
        <v>0</v>
      </c>
      <c r="L28" s="555">
        <v>0</v>
      </c>
      <c r="M28" s="557">
        <f t="shared" si="4"/>
        <v>0</v>
      </c>
    </row>
    <row r="29" spans="1:13" x14ac:dyDescent="0.2">
      <c r="A29" s="176">
        <f t="shared" si="0"/>
        <v>25</v>
      </c>
      <c r="B29" s="210"/>
      <c r="C29" s="555">
        <v>0</v>
      </c>
      <c r="D29" s="556">
        <f t="shared" si="1"/>
        <v>0</v>
      </c>
      <c r="E29" s="555">
        <v>0</v>
      </c>
      <c r="F29" s="557">
        <f t="shared" si="2"/>
        <v>0</v>
      </c>
      <c r="G29" s="44"/>
      <c r="H29" s="176">
        <f t="shared" si="5"/>
        <v>61</v>
      </c>
      <c r="I29" s="210"/>
      <c r="J29" s="555">
        <v>0</v>
      </c>
      <c r="K29" s="556">
        <f t="shared" si="3"/>
        <v>0</v>
      </c>
      <c r="L29" s="555">
        <v>0</v>
      </c>
      <c r="M29" s="557">
        <f t="shared" si="4"/>
        <v>0</v>
      </c>
    </row>
    <row r="30" spans="1:13" x14ac:dyDescent="0.2">
      <c r="A30" s="176">
        <f t="shared" si="0"/>
        <v>26</v>
      </c>
      <c r="B30" s="210"/>
      <c r="C30" s="555">
        <v>0</v>
      </c>
      <c r="D30" s="556">
        <f t="shared" si="1"/>
        <v>0</v>
      </c>
      <c r="E30" s="555">
        <v>0</v>
      </c>
      <c r="F30" s="557">
        <f t="shared" si="2"/>
        <v>0</v>
      </c>
      <c r="G30" s="44"/>
      <c r="H30" s="176">
        <f t="shared" si="5"/>
        <v>62</v>
      </c>
      <c r="I30" s="210"/>
      <c r="J30" s="555">
        <v>0</v>
      </c>
      <c r="K30" s="556">
        <f t="shared" si="3"/>
        <v>0</v>
      </c>
      <c r="L30" s="555">
        <v>0</v>
      </c>
      <c r="M30" s="557">
        <f t="shared" si="4"/>
        <v>0</v>
      </c>
    </row>
    <row r="31" spans="1:13" x14ac:dyDescent="0.2">
      <c r="A31" s="176">
        <f t="shared" si="0"/>
        <v>27</v>
      </c>
      <c r="B31" s="210"/>
      <c r="C31" s="555">
        <v>0</v>
      </c>
      <c r="D31" s="556">
        <f t="shared" si="1"/>
        <v>0</v>
      </c>
      <c r="E31" s="555">
        <v>0</v>
      </c>
      <c r="F31" s="557">
        <f t="shared" si="2"/>
        <v>0</v>
      </c>
      <c r="G31" s="44"/>
      <c r="H31" s="176">
        <f t="shared" si="5"/>
        <v>63</v>
      </c>
      <c r="I31" s="210"/>
      <c r="J31" s="555">
        <v>0</v>
      </c>
      <c r="K31" s="556">
        <f t="shared" si="3"/>
        <v>0</v>
      </c>
      <c r="L31" s="555">
        <v>0</v>
      </c>
      <c r="M31" s="557">
        <f t="shared" si="4"/>
        <v>0</v>
      </c>
    </row>
    <row r="32" spans="1:13" x14ac:dyDescent="0.2">
      <c r="A32" s="176">
        <f t="shared" si="0"/>
        <v>28</v>
      </c>
      <c r="B32" s="210"/>
      <c r="C32" s="555">
        <v>0</v>
      </c>
      <c r="D32" s="556">
        <f t="shared" si="1"/>
        <v>0</v>
      </c>
      <c r="E32" s="555">
        <v>0</v>
      </c>
      <c r="F32" s="557">
        <f t="shared" si="2"/>
        <v>0</v>
      </c>
      <c r="G32" s="44"/>
      <c r="H32" s="176">
        <f t="shared" si="5"/>
        <v>64</v>
      </c>
      <c r="I32" s="210"/>
      <c r="J32" s="555">
        <v>0</v>
      </c>
      <c r="K32" s="556">
        <f t="shared" si="3"/>
        <v>0</v>
      </c>
      <c r="L32" s="555">
        <v>0</v>
      </c>
      <c r="M32" s="557">
        <f t="shared" si="4"/>
        <v>0</v>
      </c>
    </row>
    <row r="33" spans="1:13" x14ac:dyDescent="0.2">
      <c r="A33" s="176">
        <f t="shared" si="0"/>
        <v>29</v>
      </c>
      <c r="B33" s="210"/>
      <c r="C33" s="555">
        <v>0</v>
      </c>
      <c r="D33" s="556">
        <f t="shared" si="1"/>
        <v>0</v>
      </c>
      <c r="E33" s="555">
        <v>0</v>
      </c>
      <c r="F33" s="557">
        <f t="shared" si="2"/>
        <v>0</v>
      </c>
      <c r="G33" s="44"/>
      <c r="H33" s="176">
        <f t="shared" si="5"/>
        <v>65</v>
      </c>
      <c r="I33" s="210"/>
      <c r="J33" s="555">
        <v>0</v>
      </c>
      <c r="K33" s="556">
        <f t="shared" si="3"/>
        <v>0</v>
      </c>
      <c r="L33" s="555">
        <v>0</v>
      </c>
      <c r="M33" s="557">
        <f t="shared" si="4"/>
        <v>0</v>
      </c>
    </row>
    <row r="34" spans="1:13" x14ac:dyDescent="0.2">
      <c r="A34" s="176">
        <f t="shared" si="0"/>
        <v>30</v>
      </c>
      <c r="B34" s="210"/>
      <c r="C34" s="555">
        <v>0</v>
      </c>
      <c r="D34" s="556">
        <f t="shared" si="1"/>
        <v>0</v>
      </c>
      <c r="E34" s="555">
        <v>0</v>
      </c>
      <c r="F34" s="557">
        <f t="shared" si="2"/>
        <v>0</v>
      </c>
      <c r="G34" s="44"/>
      <c r="H34" s="176">
        <f t="shared" si="5"/>
        <v>66</v>
      </c>
      <c r="I34" s="210"/>
      <c r="J34" s="555">
        <v>0</v>
      </c>
      <c r="K34" s="556">
        <f t="shared" si="3"/>
        <v>0</v>
      </c>
      <c r="L34" s="555">
        <v>0</v>
      </c>
      <c r="M34" s="557">
        <f t="shared" si="4"/>
        <v>0</v>
      </c>
    </row>
    <row r="35" spans="1:13" x14ac:dyDescent="0.2">
      <c r="A35" s="176">
        <f t="shared" si="0"/>
        <v>31</v>
      </c>
      <c r="B35" s="210"/>
      <c r="C35" s="555">
        <v>0</v>
      </c>
      <c r="D35" s="556">
        <f t="shared" si="1"/>
        <v>0</v>
      </c>
      <c r="E35" s="555">
        <v>0</v>
      </c>
      <c r="F35" s="557">
        <f t="shared" si="2"/>
        <v>0</v>
      </c>
      <c r="G35" s="44"/>
      <c r="H35" s="176">
        <f t="shared" si="5"/>
        <v>67</v>
      </c>
      <c r="I35" s="210"/>
      <c r="J35" s="555">
        <v>0</v>
      </c>
      <c r="K35" s="556">
        <f t="shared" si="3"/>
        <v>0</v>
      </c>
      <c r="L35" s="555">
        <v>0</v>
      </c>
      <c r="M35" s="557">
        <f t="shared" si="4"/>
        <v>0</v>
      </c>
    </row>
    <row r="36" spans="1:13" x14ac:dyDescent="0.2">
      <c r="A36" s="176">
        <f t="shared" si="0"/>
        <v>32</v>
      </c>
      <c r="B36" s="210"/>
      <c r="C36" s="555">
        <v>0</v>
      </c>
      <c r="D36" s="556">
        <f t="shared" si="1"/>
        <v>0</v>
      </c>
      <c r="E36" s="555">
        <v>0</v>
      </c>
      <c r="F36" s="557">
        <f t="shared" si="2"/>
        <v>0</v>
      </c>
      <c r="G36" s="44"/>
      <c r="H36" s="176">
        <f t="shared" si="5"/>
        <v>68</v>
      </c>
      <c r="I36" s="210"/>
      <c r="J36" s="555">
        <v>0</v>
      </c>
      <c r="K36" s="556">
        <f t="shared" si="3"/>
        <v>0</v>
      </c>
      <c r="L36" s="555">
        <v>0</v>
      </c>
      <c r="M36" s="557">
        <f t="shared" si="4"/>
        <v>0</v>
      </c>
    </row>
    <row r="37" spans="1:13" x14ac:dyDescent="0.2">
      <c r="A37" s="176">
        <f t="shared" si="0"/>
        <v>33</v>
      </c>
      <c r="B37" s="210"/>
      <c r="C37" s="555">
        <v>0</v>
      </c>
      <c r="D37" s="556">
        <f t="shared" si="1"/>
        <v>0</v>
      </c>
      <c r="E37" s="555">
        <v>0</v>
      </c>
      <c r="F37" s="557">
        <f t="shared" si="2"/>
        <v>0</v>
      </c>
      <c r="G37" s="44"/>
      <c r="H37" s="176">
        <f t="shared" si="5"/>
        <v>69</v>
      </c>
      <c r="I37" s="210"/>
      <c r="J37" s="555">
        <v>0</v>
      </c>
      <c r="K37" s="556">
        <f t="shared" si="3"/>
        <v>0</v>
      </c>
      <c r="L37" s="555">
        <v>0</v>
      </c>
      <c r="M37" s="557">
        <f t="shared" si="4"/>
        <v>0</v>
      </c>
    </row>
    <row r="38" spans="1:13" x14ac:dyDescent="0.2">
      <c r="A38" s="176">
        <f t="shared" si="0"/>
        <v>34</v>
      </c>
      <c r="B38" s="210"/>
      <c r="C38" s="555">
        <v>0</v>
      </c>
      <c r="D38" s="556">
        <f t="shared" si="1"/>
        <v>0</v>
      </c>
      <c r="E38" s="555">
        <v>0</v>
      </c>
      <c r="F38" s="557">
        <f t="shared" si="2"/>
        <v>0</v>
      </c>
      <c r="G38" s="44"/>
      <c r="H38" s="176">
        <f t="shared" si="5"/>
        <v>70</v>
      </c>
      <c r="I38" s="210"/>
      <c r="J38" s="555">
        <v>0</v>
      </c>
      <c r="K38" s="556">
        <f t="shared" si="3"/>
        <v>0</v>
      </c>
      <c r="L38" s="555">
        <v>0</v>
      </c>
      <c r="M38" s="557">
        <f t="shared" si="4"/>
        <v>0</v>
      </c>
    </row>
    <row r="39" spans="1:13" x14ac:dyDescent="0.2">
      <c r="A39" s="176">
        <f t="shared" si="0"/>
        <v>35</v>
      </c>
      <c r="B39" s="210"/>
      <c r="C39" s="555">
        <v>0</v>
      </c>
      <c r="D39" s="556">
        <f t="shared" si="1"/>
        <v>0</v>
      </c>
      <c r="E39" s="555">
        <v>0</v>
      </c>
      <c r="F39" s="557">
        <f t="shared" si="2"/>
        <v>0</v>
      </c>
      <c r="G39" s="44"/>
      <c r="H39" s="176">
        <f t="shared" si="5"/>
        <v>71</v>
      </c>
      <c r="I39" s="210"/>
      <c r="J39" s="555">
        <v>0</v>
      </c>
      <c r="K39" s="556">
        <f t="shared" si="3"/>
        <v>0</v>
      </c>
      <c r="L39" s="555">
        <v>0</v>
      </c>
      <c r="M39" s="557">
        <f t="shared" si="4"/>
        <v>0</v>
      </c>
    </row>
    <row r="40" spans="1:13" x14ac:dyDescent="0.2">
      <c r="A40" s="176">
        <f t="shared" si="0"/>
        <v>36</v>
      </c>
      <c r="B40" s="210"/>
      <c r="C40" s="555">
        <v>0</v>
      </c>
      <c r="D40" s="556">
        <f t="shared" si="1"/>
        <v>0</v>
      </c>
      <c r="E40" s="555">
        <v>0</v>
      </c>
      <c r="F40" s="557">
        <f t="shared" si="2"/>
        <v>0</v>
      </c>
      <c r="G40" s="44"/>
      <c r="H40" s="176">
        <f t="shared" si="5"/>
        <v>72</v>
      </c>
      <c r="I40" s="210"/>
      <c r="J40" s="555">
        <v>0</v>
      </c>
      <c r="K40" s="556">
        <f t="shared" si="3"/>
        <v>0</v>
      </c>
      <c r="L40" s="555">
        <v>0</v>
      </c>
      <c r="M40" s="557">
        <f t="shared" si="4"/>
        <v>0</v>
      </c>
    </row>
    <row r="41" spans="1:13" ht="15.75" thickBot="1" x14ac:dyDescent="0.25">
      <c r="A41" s="176">
        <f t="shared" si="0"/>
        <v>37</v>
      </c>
      <c r="B41" s="210"/>
      <c r="C41" s="555">
        <v>0</v>
      </c>
      <c r="D41" s="556">
        <f t="shared" si="1"/>
        <v>0</v>
      </c>
      <c r="E41" s="555">
        <v>0</v>
      </c>
      <c r="F41" s="557">
        <f t="shared" si="2"/>
        <v>0</v>
      </c>
      <c r="G41" s="44"/>
      <c r="H41" s="176">
        <f t="shared" si="5"/>
        <v>73</v>
      </c>
      <c r="I41" s="210"/>
      <c r="J41" s="555">
        <v>0</v>
      </c>
      <c r="K41" s="556">
        <f t="shared" si="3"/>
        <v>0</v>
      </c>
      <c r="L41" s="555">
        <v>0</v>
      </c>
      <c r="M41" s="557">
        <f t="shared" si="4"/>
        <v>0</v>
      </c>
    </row>
    <row r="42" spans="1:13" ht="16.5" thickTop="1" thickBot="1" x14ac:dyDescent="0.25">
      <c r="A42" s="179" t="s">
        <v>5</v>
      </c>
      <c r="B42" s="208"/>
      <c r="C42" s="558">
        <f>SUM(C5:C41)</f>
        <v>0</v>
      </c>
      <c r="D42" s="558">
        <f>SUM(D5:D41)</f>
        <v>0</v>
      </c>
      <c r="E42" s="558">
        <f>SUM(E5:E41)</f>
        <v>0</v>
      </c>
      <c r="F42" s="559">
        <f>SUM(F5:F41)</f>
        <v>0</v>
      </c>
      <c r="G42" s="63"/>
      <c r="H42" s="266" t="s">
        <v>5</v>
      </c>
      <c r="I42" s="267">
        <f>J42-K42</f>
        <v>0</v>
      </c>
      <c r="J42" s="558">
        <f>SUM(J5:J41)</f>
        <v>0</v>
      </c>
      <c r="K42" s="558">
        <f>SUM(K5:K41)</f>
        <v>0</v>
      </c>
      <c r="L42" s="558">
        <f>SUM(L5:L41)</f>
        <v>0</v>
      </c>
      <c r="M42" s="559">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46" type="noConversion"/>
  <printOptions horizontalCentered="1"/>
  <pageMargins left="0.74803149606299213" right="0.74803149606299213" top="0.78740157480314965" bottom="0.78740157480314965" header="0.51181102362204722" footer="0.51181102362204722"/>
  <pageSetup paperSize="9" scale="6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9"/>
  <sheetViews>
    <sheetView workbookViewId="0">
      <selection activeCell="J50" sqref="J50:J51"/>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1.44140625" customWidth="1"/>
    <col min="12" max="12" width="12.21875" customWidth="1"/>
    <col min="14" max="14" width="11" bestFit="1" customWidth="1"/>
  </cols>
  <sheetData>
    <row r="1" spans="1:12" ht="15.75" thickTop="1" x14ac:dyDescent="0.2">
      <c r="A1" s="767"/>
      <c r="B1" s="713"/>
      <c r="C1" s="713"/>
      <c r="D1" s="713"/>
      <c r="E1" s="713"/>
      <c r="F1" s="713"/>
      <c r="G1" s="713"/>
      <c r="H1" s="713"/>
      <c r="I1" s="713"/>
      <c r="J1" s="713"/>
      <c r="K1" s="713" t="s">
        <v>350</v>
      </c>
      <c r="L1" s="714"/>
    </row>
    <row r="2" spans="1:12" x14ac:dyDescent="0.2">
      <c r="A2" s="768"/>
      <c r="B2" s="715"/>
      <c r="C2" s="715"/>
      <c r="D2" s="715"/>
      <c r="E2" s="715"/>
      <c r="F2" s="722" t="s">
        <v>351</v>
      </c>
      <c r="G2" s="715"/>
      <c r="H2" s="715"/>
      <c r="I2" s="715"/>
      <c r="J2" s="715"/>
      <c r="K2" s="715"/>
      <c r="L2" s="716"/>
    </row>
    <row r="3" spans="1:12" x14ac:dyDescent="0.2">
      <c r="A3" s="768"/>
      <c r="B3" s="715"/>
      <c r="C3" s="715"/>
      <c r="D3" s="715"/>
      <c r="E3" s="715"/>
      <c r="F3" s="715"/>
      <c r="G3" s="715"/>
      <c r="H3" s="715"/>
      <c r="I3" s="715"/>
      <c r="J3" s="715"/>
      <c r="K3" s="715"/>
      <c r="L3" s="717"/>
    </row>
    <row r="4" spans="1:12" x14ac:dyDescent="0.2">
      <c r="A4" s="768"/>
      <c r="B4" s="715"/>
      <c r="C4" s="715"/>
      <c r="D4" s="715"/>
      <c r="E4" s="715"/>
      <c r="F4" s="718" t="s">
        <v>352</v>
      </c>
      <c r="G4" s="1362">
        <f>'Input Data'!D28</f>
        <v>0</v>
      </c>
      <c r="H4" s="715"/>
      <c r="I4" s="715"/>
      <c r="J4" s="719" t="s">
        <v>4</v>
      </c>
      <c r="K4" s="715" t="s">
        <v>353</v>
      </c>
      <c r="L4" s="720">
        <f>'Input Data'!D27</f>
        <v>0</v>
      </c>
    </row>
    <row r="5" spans="1:12" x14ac:dyDescent="0.2">
      <c r="A5" s="768"/>
      <c r="B5" s="715"/>
      <c r="C5" s="715"/>
      <c r="D5" s="715"/>
      <c r="E5" s="715"/>
      <c r="F5" s="715"/>
      <c r="G5" s="715"/>
      <c r="H5" s="715"/>
      <c r="I5" s="715"/>
      <c r="J5" s="715"/>
      <c r="K5" s="715"/>
      <c r="L5" s="721"/>
    </row>
    <row r="6" spans="1:12" x14ac:dyDescent="0.2">
      <c r="A6" s="768"/>
      <c r="B6" s="722" t="s">
        <v>354</v>
      </c>
      <c r="C6" s="715"/>
      <c r="D6" s="722" t="s">
        <v>353</v>
      </c>
      <c r="E6" s="1623">
        <f>'Input Data'!D11</f>
        <v>0</v>
      </c>
      <c r="F6" s="1624"/>
      <c r="G6" s="1624"/>
      <c r="H6" s="1624"/>
      <c r="I6" s="1624"/>
      <c r="J6" s="1624"/>
      <c r="K6" s="1624"/>
      <c r="L6" s="1625"/>
    </row>
    <row r="7" spans="1:12" x14ac:dyDescent="0.2">
      <c r="A7" s="768"/>
      <c r="B7" s="722"/>
      <c r="C7" s="715"/>
      <c r="D7" s="722"/>
      <c r="E7" s="1626"/>
      <c r="F7" s="1626"/>
      <c r="G7" s="1626"/>
      <c r="H7" s="1626"/>
      <c r="I7" s="1626"/>
      <c r="J7" s="1626"/>
      <c r="K7" s="1626"/>
      <c r="L7" s="1627"/>
    </row>
    <row r="8" spans="1:12" x14ac:dyDescent="0.2">
      <c r="A8" s="768"/>
      <c r="B8" s="722"/>
      <c r="C8" s="715"/>
      <c r="D8" s="722"/>
      <c r="E8" s="725"/>
      <c r="F8" s="726"/>
      <c r="G8" s="726"/>
      <c r="H8" s="726"/>
      <c r="I8" s="726"/>
      <c r="J8" s="726"/>
      <c r="K8" s="726"/>
      <c r="L8" s="727"/>
    </row>
    <row r="9" spans="1:12" x14ac:dyDescent="0.2">
      <c r="A9" s="768"/>
      <c r="B9" s="715"/>
      <c r="C9" s="715"/>
      <c r="D9" s="715"/>
      <c r="E9" s="728" t="s">
        <v>355</v>
      </c>
      <c r="F9" s="1363">
        <f>'Input Data'!D6</f>
        <v>0</v>
      </c>
      <c r="G9" s="729"/>
      <c r="H9" s="757"/>
      <c r="I9" s="729"/>
      <c r="K9" s="729"/>
      <c r="L9" s="721"/>
    </row>
    <row r="10" spans="1:12" x14ac:dyDescent="0.2">
      <c r="A10" s="768"/>
      <c r="B10" s="715"/>
      <c r="C10" s="730"/>
      <c r="D10" s="715"/>
      <c r="E10" s="731"/>
      <c r="F10" s="732"/>
      <c r="G10" s="732"/>
      <c r="H10" s="732"/>
      <c r="I10" s="732"/>
      <c r="J10" s="732"/>
      <c r="K10" s="723"/>
      <c r="L10" s="724"/>
    </row>
    <row r="11" spans="1:12" x14ac:dyDescent="0.2">
      <c r="A11" s="768"/>
      <c r="B11" s="722" t="s">
        <v>356</v>
      </c>
      <c r="C11" s="715"/>
      <c r="D11" s="722" t="s">
        <v>353</v>
      </c>
      <c r="E11" s="1631">
        <f>'Input Data'!D12:H12</f>
        <v>0</v>
      </c>
      <c r="F11" s="1632"/>
      <c r="G11" s="1632"/>
      <c r="H11" s="1632"/>
      <c r="I11" s="1632"/>
      <c r="J11" s="1632"/>
      <c r="K11" s="1632"/>
      <c r="L11" s="1633"/>
    </row>
    <row r="12" spans="1:12" x14ac:dyDescent="0.2">
      <c r="A12" s="768"/>
      <c r="B12" s="722" t="s">
        <v>357</v>
      </c>
      <c r="C12" s="715"/>
      <c r="D12" s="722" t="s">
        <v>353</v>
      </c>
      <c r="E12" s="1628">
        <f>'Input Data'!D13</f>
        <v>0</v>
      </c>
      <c r="F12" s="1629"/>
      <c r="G12" s="1629"/>
      <c r="H12" s="1629"/>
      <c r="I12" s="1629"/>
      <c r="J12" s="1629"/>
      <c r="K12" s="1629"/>
      <c r="L12" s="1630"/>
    </row>
    <row r="13" spans="1:12" x14ac:dyDescent="0.2">
      <c r="A13" s="768"/>
      <c r="B13" s="722" t="s">
        <v>358</v>
      </c>
      <c r="C13" s="715"/>
      <c r="D13" s="722" t="s">
        <v>353</v>
      </c>
      <c r="E13" s="1634">
        <f>'Input Data'!D5</f>
        <v>0</v>
      </c>
      <c r="F13" s="1629"/>
      <c r="G13" s="1629"/>
      <c r="H13" s="718" t="s">
        <v>359</v>
      </c>
      <c r="I13" s="733" t="s">
        <v>353</v>
      </c>
      <c r="J13" s="769">
        <f>'Input Data'!D29</f>
        <v>0</v>
      </c>
      <c r="K13" s="723"/>
      <c r="L13" s="717"/>
    </row>
    <row r="14" spans="1:12" x14ac:dyDescent="0.2">
      <c r="A14" s="768"/>
      <c r="B14" s="715"/>
      <c r="C14" s="715"/>
      <c r="D14" s="715"/>
      <c r="E14" s="715"/>
      <c r="F14" s="715"/>
      <c r="G14" s="715"/>
      <c r="H14" s="715"/>
      <c r="I14" s="715"/>
      <c r="J14" s="715"/>
      <c r="K14" s="715"/>
      <c r="L14" s="717"/>
    </row>
    <row r="15" spans="1:12" x14ac:dyDescent="0.2">
      <c r="A15" s="768"/>
      <c r="B15" s="722" t="s">
        <v>360</v>
      </c>
      <c r="C15" s="715"/>
      <c r="D15" s="722" t="s">
        <v>353</v>
      </c>
      <c r="E15" s="766">
        <f>'Input Data'!D17</f>
        <v>0</v>
      </c>
      <c r="F15" s="723"/>
      <c r="G15" s="715"/>
      <c r="H15" s="718" t="s">
        <v>361</v>
      </c>
      <c r="I15" s="733" t="s">
        <v>353</v>
      </c>
      <c r="J15" s="734"/>
      <c r="K15" s="732"/>
      <c r="L15" s="717"/>
    </row>
    <row r="16" spans="1:12" x14ac:dyDescent="0.2">
      <c r="A16" s="768"/>
      <c r="B16" s="722"/>
      <c r="C16" s="715"/>
      <c r="D16" s="722"/>
      <c r="E16" s="722"/>
      <c r="F16" s="715"/>
      <c r="G16" s="715"/>
      <c r="H16" s="722"/>
      <c r="I16" s="722"/>
      <c r="J16" s="722"/>
      <c r="K16" s="715"/>
      <c r="L16" s="735"/>
    </row>
    <row r="17" spans="1:12" x14ac:dyDescent="0.2">
      <c r="A17" s="770"/>
      <c r="B17" s="722" t="s">
        <v>362</v>
      </c>
      <c r="C17" s="715"/>
      <c r="D17" s="715"/>
      <c r="E17" s="715"/>
      <c r="F17" s="715"/>
      <c r="G17" s="715"/>
      <c r="H17" s="715"/>
      <c r="I17" s="715"/>
      <c r="J17" s="715"/>
      <c r="K17" s="715"/>
      <c r="L17" s="736" t="s">
        <v>363</v>
      </c>
    </row>
    <row r="18" spans="1:12" x14ac:dyDescent="0.2">
      <c r="A18" s="1609" t="s">
        <v>364</v>
      </c>
      <c r="B18" s="715"/>
      <c r="C18" s="715"/>
      <c r="D18" s="715"/>
      <c r="E18" s="715"/>
      <c r="F18" s="737"/>
      <c r="G18" s="715"/>
      <c r="H18" s="715"/>
      <c r="I18" s="715"/>
      <c r="J18" s="715"/>
      <c r="K18" s="715"/>
      <c r="L18" s="738"/>
    </row>
    <row r="19" spans="1:12" x14ac:dyDescent="0.2">
      <c r="A19" s="1609"/>
      <c r="B19" s="722" t="s">
        <v>365</v>
      </c>
      <c r="C19" s="715"/>
      <c r="D19" s="722" t="s">
        <v>353</v>
      </c>
      <c r="E19" s="737" t="s">
        <v>366</v>
      </c>
      <c r="F19" s="737"/>
      <c r="G19" s="715"/>
      <c r="H19" s="715" t="s">
        <v>367</v>
      </c>
      <c r="I19" s="715"/>
      <c r="J19" s="715"/>
      <c r="K19" s="715"/>
      <c r="L19" s="1364">
        <f>'Stuct Eng Multidisc Tax Invoice'!Q48-'Stuct Eng Multidisc Tax Invoice'!B84</f>
        <v>0</v>
      </c>
    </row>
    <row r="20" spans="1:12" x14ac:dyDescent="0.2">
      <c r="A20" s="1609"/>
      <c r="B20" s="715"/>
      <c r="C20" s="715"/>
      <c r="D20" s="715"/>
      <c r="E20" s="715"/>
      <c r="F20" s="715"/>
      <c r="G20" s="715"/>
      <c r="H20" s="1283" t="s">
        <v>589</v>
      </c>
      <c r="I20" s="715"/>
      <c r="J20" s="739"/>
      <c r="K20" s="715"/>
      <c r="L20" s="1365">
        <f>-'Stuct Eng Multidisc Tax Invoice'!Q54</f>
        <v>0</v>
      </c>
    </row>
    <row r="21" spans="1:12" x14ac:dyDescent="0.2">
      <c r="A21" s="1610"/>
      <c r="B21" s="715"/>
      <c r="C21" s="715"/>
      <c r="D21" s="715"/>
      <c r="E21" s="715"/>
      <c r="F21" s="715"/>
      <c r="G21" s="715"/>
      <c r="H21" s="1611" t="s">
        <v>368</v>
      </c>
      <c r="I21" s="715"/>
      <c r="J21" s="1611" t="s">
        <v>369</v>
      </c>
      <c r="K21" s="715"/>
      <c r="L21" s="1365"/>
    </row>
    <row r="22" spans="1:12" x14ac:dyDescent="0.2">
      <c r="A22" s="741" t="s">
        <v>370</v>
      </c>
      <c r="B22" s="722" t="s">
        <v>371</v>
      </c>
      <c r="C22" s="715"/>
      <c r="D22" s="722" t="s">
        <v>353</v>
      </c>
      <c r="E22" s="737" t="s">
        <v>372</v>
      </c>
      <c r="F22" s="715"/>
      <c r="G22" s="715"/>
      <c r="H22" s="1612"/>
      <c r="I22" s="715"/>
      <c r="J22" s="1612"/>
      <c r="K22" s="715"/>
      <c r="L22" s="1365"/>
    </row>
    <row r="23" spans="1:12" x14ac:dyDescent="0.2">
      <c r="A23" s="741"/>
      <c r="B23" s="722"/>
      <c r="C23" s="715"/>
      <c r="D23" s="722"/>
      <c r="E23" s="737"/>
      <c r="F23" s="715"/>
      <c r="G23" s="715"/>
      <c r="H23" s="1150"/>
      <c r="I23" s="715"/>
      <c r="J23" s="1150"/>
      <c r="K23" s="715"/>
      <c r="L23" s="1365"/>
    </row>
    <row r="24" spans="1:12" x14ac:dyDescent="0.2">
      <c r="A24" s="742"/>
      <c r="B24" s="722"/>
      <c r="C24" s="715" t="s">
        <v>373</v>
      </c>
      <c r="D24" s="722"/>
      <c r="E24" s="715"/>
      <c r="F24" s="715"/>
      <c r="G24" s="715"/>
      <c r="H24" s="1372">
        <f>'Time Based'!I22</f>
        <v>0</v>
      </c>
      <c r="I24" s="715"/>
      <c r="J24" s="1372">
        <f>H24-'Time Based'!I23</f>
        <v>0</v>
      </c>
      <c r="K24" s="715"/>
      <c r="L24" s="1365"/>
    </row>
    <row r="25" spans="1:12" x14ac:dyDescent="0.2">
      <c r="A25" s="742"/>
      <c r="B25" s="722"/>
      <c r="C25" s="715" t="s">
        <v>374</v>
      </c>
      <c r="D25" s="722"/>
      <c r="E25" s="715"/>
      <c r="F25" s="715"/>
      <c r="G25" s="715"/>
      <c r="H25" s="1373">
        <f>'Time Based'!I41</f>
        <v>0</v>
      </c>
      <c r="I25" s="715"/>
      <c r="J25" s="1373">
        <f>H25-'Time Based'!I42</f>
        <v>0</v>
      </c>
      <c r="K25" s="715"/>
      <c r="L25" s="1365"/>
    </row>
    <row r="26" spans="1:12" x14ac:dyDescent="0.2">
      <c r="A26" s="742"/>
      <c r="B26" s="715"/>
      <c r="C26" s="715" t="s">
        <v>375</v>
      </c>
      <c r="D26" s="737"/>
      <c r="E26" s="715"/>
      <c r="F26" s="715"/>
      <c r="G26" s="715"/>
      <c r="H26" s="1373">
        <f>'Time Based'!I60</f>
        <v>0</v>
      </c>
      <c r="I26" s="715"/>
      <c r="J26" s="1373">
        <f>H26-'Time Based'!I61</f>
        <v>0</v>
      </c>
      <c r="K26" s="715"/>
      <c r="L26" s="1365"/>
    </row>
    <row r="27" spans="1:12" x14ac:dyDescent="0.2">
      <c r="A27" s="742"/>
      <c r="B27" s="715"/>
      <c r="C27" s="715"/>
      <c r="D27" s="715"/>
      <c r="E27" s="715"/>
      <c r="F27" s="715"/>
      <c r="G27" s="715"/>
      <c r="H27" s="1374"/>
      <c r="I27" s="715"/>
      <c r="J27" s="1374"/>
      <c r="K27" s="715"/>
      <c r="L27" s="1365"/>
    </row>
    <row r="28" spans="1:12" x14ac:dyDescent="0.2">
      <c r="A28" s="742"/>
      <c r="B28" s="722" t="s">
        <v>376</v>
      </c>
      <c r="C28" s="715" t="s">
        <v>377</v>
      </c>
      <c r="D28" s="715"/>
      <c r="E28" s="715"/>
      <c r="F28" s="715"/>
      <c r="G28" s="715"/>
      <c r="H28" s="1372">
        <f>-IF('Stuct Eng Multidisc Tax Invoice'!C20=0,0,'Time Based'!I22)</f>
        <v>0</v>
      </c>
      <c r="I28" s="715"/>
      <c r="J28" s="1372">
        <f>H28</f>
        <v>0</v>
      </c>
      <c r="K28" s="715"/>
      <c r="L28" s="1365"/>
    </row>
    <row r="29" spans="1:12" ht="15.75" thickBot="1" x14ac:dyDescent="0.25">
      <c r="A29" s="742"/>
      <c r="B29" s="715"/>
      <c r="C29" s="715"/>
      <c r="D29" s="715"/>
      <c r="E29" s="715"/>
      <c r="F29" s="715"/>
      <c r="G29" s="715"/>
      <c r="H29" s="1375"/>
      <c r="I29" s="715"/>
      <c r="J29" s="1377"/>
      <c r="K29" s="715"/>
      <c r="L29" s="1365"/>
    </row>
    <row r="30" spans="1:12" ht="15.75" thickBot="1" x14ac:dyDescent="0.25">
      <c r="A30" s="742"/>
      <c r="B30" s="715"/>
      <c r="C30" s="715"/>
      <c r="D30" s="722"/>
      <c r="E30" s="715"/>
      <c r="F30" s="715"/>
      <c r="G30" s="744" t="s">
        <v>378</v>
      </c>
      <c r="H30" s="1376">
        <f>SUM(H23:H28)</f>
        <v>0</v>
      </c>
      <c r="I30" s="722"/>
      <c r="J30" s="1376">
        <f>SUM(J23:J28)</f>
        <v>0</v>
      </c>
      <c r="K30" s="715"/>
      <c r="L30" s="1364">
        <f>J30</f>
        <v>0</v>
      </c>
    </row>
    <row r="31" spans="1:12" x14ac:dyDescent="0.2">
      <c r="A31" s="742"/>
      <c r="B31" s="715"/>
      <c r="C31" s="715"/>
      <c r="D31" s="715"/>
      <c r="E31" s="715"/>
      <c r="F31" s="715"/>
      <c r="G31" s="715"/>
      <c r="H31" s="715"/>
      <c r="I31" s="715"/>
      <c r="J31" s="745"/>
      <c r="K31" s="715"/>
      <c r="L31" s="1365"/>
    </row>
    <row r="32" spans="1:12" x14ac:dyDescent="0.2">
      <c r="A32" s="742"/>
      <c r="B32" s="715"/>
      <c r="C32" s="715"/>
      <c r="D32" s="715"/>
      <c r="E32" s="715"/>
      <c r="F32" s="715"/>
      <c r="G32" s="715"/>
      <c r="H32" s="1613" t="s">
        <v>379</v>
      </c>
      <c r="I32" s="1614"/>
      <c r="J32" s="1615"/>
      <c r="K32" s="715"/>
      <c r="L32" s="1365"/>
    </row>
    <row r="33" spans="1:12" x14ac:dyDescent="0.2">
      <c r="A33" s="742"/>
      <c r="B33" s="722" t="s">
        <v>380</v>
      </c>
      <c r="C33" s="715"/>
      <c r="D33" s="715"/>
      <c r="E33" s="715"/>
      <c r="F33" s="715"/>
      <c r="G33" s="715"/>
      <c r="H33" s="1611" t="s">
        <v>368</v>
      </c>
      <c r="I33" s="746"/>
      <c r="J33" s="1611" t="s">
        <v>369</v>
      </c>
      <c r="K33" s="715"/>
      <c r="L33" s="1365"/>
    </row>
    <row r="34" spans="1:12" ht="15.75" thickBot="1" x14ac:dyDescent="0.25">
      <c r="A34" s="742"/>
      <c r="B34" s="715"/>
      <c r="C34" s="715"/>
      <c r="D34" s="715"/>
      <c r="E34" s="715"/>
      <c r="F34" s="715"/>
      <c r="G34" s="715"/>
      <c r="H34" s="1616"/>
      <c r="I34" s="747"/>
      <c r="J34" s="1612"/>
      <c r="K34" s="715"/>
      <c r="L34" s="1365"/>
    </row>
    <row r="35" spans="1:12" x14ac:dyDescent="0.2">
      <c r="A35" s="741" t="s">
        <v>381</v>
      </c>
      <c r="B35" s="722" t="s">
        <v>382</v>
      </c>
      <c r="C35" s="715"/>
      <c r="D35" s="722" t="s">
        <v>353</v>
      </c>
      <c r="E35" s="748"/>
      <c r="F35" s="749"/>
      <c r="G35" s="877"/>
      <c r="H35" s="1378">
        <f>'Subsistance &amp; Travelling'!O87</f>
        <v>0</v>
      </c>
      <c r="I35" s="715"/>
      <c r="J35" s="1372">
        <f>H35-'Subsistance &amp; Travelling'!O88</f>
        <v>0</v>
      </c>
      <c r="K35" s="715"/>
      <c r="L35" s="1365"/>
    </row>
    <row r="36" spans="1:12" x14ac:dyDescent="0.2">
      <c r="A36" s="741"/>
      <c r="B36" s="722" t="s">
        <v>233</v>
      </c>
      <c r="C36" s="737"/>
      <c r="D36" s="752"/>
      <c r="E36" s="737"/>
      <c r="F36" s="1617"/>
      <c r="G36" s="1617"/>
      <c r="H36" s="1374"/>
      <c r="I36" s="715"/>
      <c r="J36" s="1374"/>
      <c r="K36" s="715"/>
      <c r="L36" s="1365"/>
    </row>
    <row r="37" spans="1:12" x14ac:dyDescent="0.2">
      <c r="A37" s="741" t="s">
        <v>383</v>
      </c>
      <c r="B37" s="722" t="s">
        <v>384</v>
      </c>
      <c r="C37" s="737"/>
      <c r="D37" s="752"/>
      <c r="E37" s="737"/>
      <c r="F37" s="1617"/>
      <c r="G37" s="1617"/>
      <c r="H37" s="1372">
        <f>'Typing, Duplicating, &amp; Printing'!J64</f>
        <v>0</v>
      </c>
      <c r="I37" s="715"/>
      <c r="J37" s="1372">
        <f>H37-'Typing, Duplicating, &amp; Printing'!J65</f>
        <v>0</v>
      </c>
      <c r="K37" s="715"/>
      <c r="L37" s="1365"/>
    </row>
    <row r="38" spans="1:12" ht="15.75" thickBot="1" x14ac:dyDescent="0.25">
      <c r="A38" s="741"/>
      <c r="B38" s="715"/>
      <c r="C38" s="737"/>
      <c r="D38" s="737"/>
      <c r="E38" s="737"/>
      <c r="F38" s="737"/>
      <c r="G38" s="737"/>
      <c r="H38" s="1379"/>
      <c r="I38" s="715"/>
      <c r="J38" s="1374"/>
      <c r="K38" s="715"/>
      <c r="L38" s="1365"/>
    </row>
    <row r="39" spans="1:12" ht="15.75" thickBot="1" x14ac:dyDescent="0.25">
      <c r="A39" s="742"/>
      <c r="B39" s="715"/>
      <c r="C39" s="1635" t="s">
        <v>385</v>
      </c>
      <c r="D39" s="1635"/>
      <c r="E39" s="1635"/>
      <c r="F39" s="1635"/>
      <c r="G39" s="1635"/>
      <c r="H39" s="1380">
        <f>SUM(H35:H38)</f>
        <v>0</v>
      </c>
      <c r="I39" s="715"/>
      <c r="J39" s="1381">
        <f>SUM(J35:J38)</f>
        <v>0</v>
      </c>
      <c r="K39" s="715"/>
      <c r="L39" s="1364">
        <f>J39</f>
        <v>0</v>
      </c>
    </row>
    <row r="40" spans="1:12" x14ac:dyDescent="0.2">
      <c r="A40" s="742"/>
      <c r="B40" s="715"/>
      <c r="C40" s="737"/>
      <c r="D40" s="737"/>
      <c r="E40" s="737"/>
      <c r="F40" s="737"/>
      <c r="G40" s="737"/>
      <c r="H40" s="715"/>
      <c r="I40" s="715"/>
      <c r="J40" s="754"/>
      <c r="K40" s="715"/>
      <c r="L40" s="1365"/>
    </row>
    <row r="41" spans="1:12" x14ac:dyDescent="0.2">
      <c r="A41" s="742"/>
      <c r="B41" s="722" t="s">
        <v>386</v>
      </c>
      <c r="C41" s="737"/>
      <c r="D41" s="737"/>
      <c r="E41" s="737"/>
      <c r="F41" s="737"/>
      <c r="G41" s="737"/>
      <c r="H41" s="1613" t="s">
        <v>387</v>
      </c>
      <c r="I41" s="1614"/>
      <c r="J41" s="1615"/>
      <c r="K41" s="715"/>
      <c r="L41" s="1365"/>
    </row>
    <row r="42" spans="1:12" x14ac:dyDescent="0.2">
      <c r="A42" s="742"/>
      <c r="B42" s="715"/>
      <c r="C42" s="737"/>
      <c r="D42" s="737"/>
      <c r="E42" s="737"/>
      <c r="F42" s="737"/>
      <c r="G42" s="737"/>
      <c r="H42" s="1611" t="s">
        <v>368</v>
      </c>
      <c r="I42" s="746"/>
      <c r="J42" s="1611" t="s">
        <v>369</v>
      </c>
      <c r="K42" s="715"/>
      <c r="L42" s="1365"/>
    </row>
    <row r="43" spans="1:12" x14ac:dyDescent="0.2">
      <c r="A43" s="742"/>
      <c r="B43" s="715"/>
      <c r="C43" s="737"/>
      <c r="D43" s="737"/>
      <c r="E43" s="737"/>
      <c r="F43" s="737"/>
      <c r="G43" s="737"/>
      <c r="H43" s="1612"/>
      <c r="I43" s="747"/>
      <c r="J43" s="1612"/>
      <c r="K43" s="715"/>
      <c r="L43" s="1365"/>
    </row>
    <row r="44" spans="1:12" x14ac:dyDescent="0.2">
      <c r="A44" s="741" t="s">
        <v>388</v>
      </c>
      <c r="B44" s="722" t="s">
        <v>389</v>
      </c>
      <c r="C44" s="737"/>
      <c r="D44" s="752"/>
      <c r="E44" s="737"/>
      <c r="F44" s="1617"/>
      <c r="G44" s="1618"/>
      <c r="H44" s="1382">
        <f>'Site staff &amp; Other'!I47</f>
        <v>0</v>
      </c>
      <c r="I44" s="715"/>
      <c r="J44" s="1382">
        <f>H44-'Site staff &amp; Other'!I48</f>
        <v>0</v>
      </c>
      <c r="K44" s="715"/>
      <c r="L44" s="1365"/>
    </row>
    <row r="45" spans="1:12" x14ac:dyDescent="0.2">
      <c r="A45" s="741"/>
      <c r="B45" s="715"/>
      <c r="C45" s="737"/>
      <c r="D45" s="737"/>
      <c r="E45" s="737"/>
      <c r="F45" s="737"/>
      <c r="G45" s="755"/>
      <c r="H45" s="1374"/>
      <c r="I45" s="715"/>
      <c r="J45" s="1374"/>
      <c r="K45" s="715"/>
      <c r="L45" s="1365"/>
    </row>
    <row r="46" spans="1:12" x14ac:dyDescent="0.2">
      <c r="A46" s="741" t="s">
        <v>388</v>
      </c>
      <c r="B46" s="722" t="s">
        <v>390</v>
      </c>
      <c r="C46" s="737"/>
      <c r="D46" s="752"/>
      <c r="E46" s="737"/>
      <c r="F46" s="749"/>
      <c r="G46" s="750"/>
      <c r="H46" s="1372">
        <f>'Site staff &amp; Other'!I58</f>
        <v>0</v>
      </c>
      <c r="I46" s="715"/>
      <c r="J46" s="1372">
        <f>H46-'Site staff &amp; Other'!I59</f>
        <v>0</v>
      </c>
      <c r="K46" s="715"/>
      <c r="L46" s="1365"/>
    </row>
    <row r="47" spans="1:12" ht="15.75" thickBot="1" x14ac:dyDescent="0.25">
      <c r="A47" s="741"/>
      <c r="B47" s="715"/>
      <c r="C47" s="737"/>
      <c r="D47" s="737"/>
      <c r="E47" s="737"/>
      <c r="F47" s="737"/>
      <c r="G47" s="755"/>
      <c r="H47" s="1374"/>
      <c r="I47" s="715"/>
      <c r="J47" s="1374"/>
      <c r="K47" s="715"/>
      <c r="L47" s="1365"/>
    </row>
    <row r="48" spans="1:12" ht="15.75" thickBot="1" x14ac:dyDescent="0.25">
      <c r="A48" s="742"/>
      <c r="B48" s="1619" t="s">
        <v>391</v>
      </c>
      <c r="C48" s="1620"/>
      <c r="D48" s="1620"/>
      <c r="E48" s="1620"/>
      <c r="F48" s="1620"/>
      <c r="G48" s="1620"/>
      <c r="H48" s="1376">
        <f>SUM(H44:H47)</f>
        <v>0</v>
      </c>
      <c r="I48" s="715"/>
      <c r="J48" s="1381">
        <f>SUM(J44:J47)</f>
        <v>0</v>
      </c>
      <c r="K48" s="715"/>
      <c r="L48" s="1364">
        <f>J48</f>
        <v>0</v>
      </c>
    </row>
    <row r="49" spans="1:14" x14ac:dyDescent="0.2">
      <c r="A49" s="742"/>
      <c r="B49" s="715"/>
      <c r="C49" s="715"/>
      <c r="D49" s="715"/>
      <c r="E49" s="715"/>
      <c r="F49" s="715"/>
      <c r="G49" s="715"/>
      <c r="H49" s="715"/>
      <c r="I49" s="715"/>
      <c r="J49" s="715"/>
      <c r="K49" s="715"/>
      <c r="L49" s="1365"/>
    </row>
    <row r="50" spans="1:14" ht="15.75" thickBot="1" x14ac:dyDescent="0.25">
      <c r="A50" s="741" t="s">
        <v>392</v>
      </c>
      <c r="B50" s="756" t="s">
        <v>233</v>
      </c>
      <c r="C50" s="748"/>
      <c r="D50" s="748"/>
      <c r="E50" s="748"/>
      <c r="F50" s="757"/>
      <c r="G50" s="719" t="s">
        <v>393</v>
      </c>
      <c r="H50" s="1383">
        <f>'Non Taxable'!J18</f>
        <v>0</v>
      </c>
      <c r="I50" s="757"/>
      <c r="J50" s="1385">
        <f>H50-'Non Taxable'!J19</f>
        <v>0</v>
      </c>
      <c r="K50" s="715"/>
      <c r="L50" s="1366">
        <f>J50</f>
        <v>0</v>
      </c>
    </row>
    <row r="51" spans="1:14" ht="15.75" thickBot="1" x14ac:dyDescent="0.25">
      <c r="A51" s="742"/>
      <c r="B51" s="748"/>
      <c r="C51" s="758"/>
      <c r="D51" s="718"/>
      <c r="E51" s="718"/>
      <c r="F51" s="757"/>
      <c r="G51" s="718" t="s">
        <v>394</v>
      </c>
      <c r="H51" s="1384">
        <f>H30+H39+H48+H50</f>
        <v>0</v>
      </c>
      <c r="I51" s="757"/>
      <c r="J51" s="1384">
        <f>J30+J39+J48+J50</f>
        <v>0</v>
      </c>
      <c r="K51" s="715"/>
      <c r="L51" s="1365"/>
    </row>
    <row r="52" spans="1:14" x14ac:dyDescent="0.2">
      <c r="A52" s="742"/>
      <c r="B52" s="758"/>
      <c r="C52" s="758"/>
      <c r="D52" s="758"/>
      <c r="E52" s="715"/>
      <c r="F52" s="715"/>
      <c r="G52" s="715"/>
      <c r="H52" s="715"/>
      <c r="I52" s="715"/>
      <c r="J52" s="715"/>
      <c r="K52" s="715"/>
      <c r="L52" s="1365"/>
    </row>
    <row r="53" spans="1:14" x14ac:dyDescent="0.2">
      <c r="A53" s="742"/>
      <c r="B53" s="759"/>
      <c r="C53" s="759"/>
      <c r="D53" s="759"/>
      <c r="E53" s="760"/>
      <c r="F53" s="753"/>
      <c r="G53" s="753"/>
      <c r="H53" s="753"/>
      <c r="I53" s="753"/>
      <c r="J53" s="753"/>
      <c r="K53" s="753"/>
      <c r="L53" s="1367"/>
    </row>
    <row r="54" spans="1:14" x14ac:dyDescent="0.2">
      <c r="A54" s="742"/>
      <c r="B54" s="737"/>
      <c r="C54" s="737"/>
      <c r="D54" s="737"/>
      <c r="E54" s="761" t="s">
        <v>585</v>
      </c>
      <c r="F54" s="1257"/>
      <c r="G54" s="1257"/>
      <c r="H54" s="1257"/>
      <c r="I54" s="1257"/>
      <c r="J54" s="1257"/>
      <c r="K54" s="1257"/>
      <c r="L54" s="1368">
        <f>SUM(L18:L48)</f>
        <v>0</v>
      </c>
    </row>
    <row r="55" spans="1:14" x14ac:dyDescent="0.2">
      <c r="A55" s="742"/>
      <c r="B55" s="737"/>
      <c r="C55" s="737"/>
      <c r="D55" s="737"/>
      <c r="E55" s="761" t="s">
        <v>395</v>
      </c>
      <c r="F55" s="1285">
        <v>0.14000000000000001</v>
      </c>
      <c r="G55" s="1257" t="s">
        <v>396</v>
      </c>
      <c r="H55" s="1286">
        <f>L54</f>
        <v>0</v>
      </c>
      <c r="I55" s="1257"/>
      <c r="J55" s="1257"/>
      <c r="K55" s="1257"/>
      <c r="L55" s="1369">
        <f>F55*L54</f>
        <v>0</v>
      </c>
      <c r="N55" s="111"/>
    </row>
    <row r="56" spans="1:14" ht="15.75" thickBot="1" x14ac:dyDescent="0.25">
      <c r="A56" s="742"/>
      <c r="B56" s="737"/>
      <c r="C56" s="737"/>
      <c r="D56" s="737"/>
      <c r="E56" s="1284" t="s">
        <v>586</v>
      </c>
      <c r="F56" s="1257"/>
      <c r="G56" s="1257"/>
      <c r="H56" s="1257"/>
      <c r="I56" s="1257"/>
      <c r="J56" s="1257"/>
      <c r="K56" s="1257"/>
      <c r="L56" s="1370">
        <f>L50</f>
        <v>0</v>
      </c>
    </row>
    <row r="57" spans="1:14" ht="15.75" thickBot="1" x14ac:dyDescent="0.25">
      <c r="A57" s="742"/>
      <c r="B57" s="762"/>
      <c r="C57" s="762"/>
      <c r="D57" s="762"/>
      <c r="E57" s="1621" t="s">
        <v>397</v>
      </c>
      <c r="F57" s="1622"/>
      <c r="G57" s="1622"/>
      <c r="H57" s="1622"/>
      <c r="I57" s="1636">
        <f>G4</f>
        <v>0</v>
      </c>
      <c r="J57" s="1637"/>
      <c r="K57" s="1283"/>
      <c r="L57" s="1371">
        <f>SUM(L54:L56)</f>
        <v>0</v>
      </c>
    </row>
    <row r="58" spans="1:14" ht="15.75" thickBot="1" x14ac:dyDescent="0.25">
      <c r="A58" s="771"/>
      <c r="B58" s="763" t="s">
        <v>398</v>
      </c>
      <c r="C58" s="764"/>
      <c r="D58" s="764"/>
      <c r="E58" s="764"/>
      <c r="F58" s="764"/>
      <c r="G58" s="764"/>
      <c r="H58" s="764"/>
      <c r="I58" s="764"/>
      <c r="J58" s="764"/>
      <c r="K58" s="764"/>
      <c r="L58" s="765"/>
    </row>
    <row r="59" spans="1:14" ht="15.75" thickTop="1" x14ac:dyDescent="0.2"/>
  </sheetData>
  <sheetProtection password="CD4C" sheet="1" objects="1" scenarios="1" formatCells="0" formatColumns="0" formatRows="0"/>
  <mergeCells count="20">
    <mergeCell ref="F44:G44"/>
    <mergeCell ref="B48:G48"/>
    <mergeCell ref="E57:H57"/>
    <mergeCell ref="E6:L7"/>
    <mergeCell ref="E12:L12"/>
    <mergeCell ref="E11:L11"/>
    <mergeCell ref="E13:G13"/>
    <mergeCell ref="F36:G36"/>
    <mergeCell ref="F37:G37"/>
    <mergeCell ref="C39:G39"/>
    <mergeCell ref="H41:J41"/>
    <mergeCell ref="H42:H43"/>
    <mergeCell ref="J42:J43"/>
    <mergeCell ref="I57:J57"/>
    <mergeCell ref="A18:A21"/>
    <mergeCell ref="H21:H22"/>
    <mergeCell ref="J21:J22"/>
    <mergeCell ref="H32:J32"/>
    <mergeCell ref="H33:H34"/>
    <mergeCell ref="J33:J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I99"/>
  <sheetViews>
    <sheetView zoomScale="75" zoomScaleNormal="75" zoomScaleSheetLayoutView="75" workbookViewId="0">
      <selection activeCell="E10" sqref="E10"/>
    </sheetView>
  </sheetViews>
  <sheetFormatPr defaultRowHeight="15" x14ac:dyDescent="0.2"/>
  <cols>
    <col min="1" max="2" width="8.6640625" customWidth="1"/>
    <col min="3" max="3" width="13.88671875" customWidth="1"/>
    <col min="4" max="4" width="14" bestFit="1" customWidth="1"/>
    <col min="5" max="5" width="14.77734375" customWidth="1"/>
    <col min="6" max="6" width="28.109375" customWidth="1"/>
    <col min="7" max="7" width="7" customWidth="1"/>
    <col min="8" max="8" width="7.77734375" customWidth="1"/>
    <col min="9" max="9" width="12.109375" customWidth="1"/>
  </cols>
  <sheetData>
    <row r="1" spans="1:9" ht="18.75" thickTop="1" x14ac:dyDescent="0.2">
      <c r="A1" s="1151" t="s">
        <v>26</v>
      </c>
      <c r="B1" s="1291"/>
      <c r="C1" s="812"/>
      <c r="D1" s="812"/>
      <c r="E1" s="812"/>
      <c r="F1" s="812"/>
      <c r="G1" s="812"/>
      <c r="H1" s="812"/>
      <c r="I1" s="813"/>
    </row>
    <row r="2" spans="1:9" x14ac:dyDescent="0.2">
      <c r="A2" s="862" t="s">
        <v>149</v>
      </c>
      <c r="B2" s="1292"/>
      <c r="C2" s="814"/>
      <c r="D2" s="814"/>
      <c r="E2" s="814"/>
      <c r="F2" s="815" t="s">
        <v>157</v>
      </c>
      <c r="G2" s="814"/>
      <c r="H2" s="814"/>
      <c r="I2" s="816"/>
    </row>
    <row r="3" spans="1:9" x14ac:dyDescent="0.2">
      <c r="A3" s="863"/>
      <c r="B3" s="814"/>
      <c r="C3" s="1638" t="s">
        <v>25</v>
      </c>
      <c r="D3" s="1638"/>
      <c r="E3" s="1388">
        <f>'Input Data'!D28</f>
        <v>0</v>
      </c>
      <c r="F3" s="710" t="s">
        <v>213</v>
      </c>
      <c r="G3" s="1361">
        <f>'Input Data'!D6</f>
        <v>0</v>
      </c>
      <c r="H3" s="814"/>
      <c r="I3" s="816"/>
    </row>
    <row r="4" spans="1:9" x14ac:dyDescent="0.2">
      <c r="A4" s="864" t="s">
        <v>27</v>
      </c>
      <c r="B4" s="817"/>
      <c r="C4" s="818" t="s">
        <v>4</v>
      </c>
      <c r="D4" s="814" t="s">
        <v>28</v>
      </c>
      <c r="E4" s="817" t="s">
        <v>27</v>
      </c>
      <c r="F4" s="818" t="s">
        <v>4</v>
      </c>
      <c r="G4" s="814" t="s">
        <v>28</v>
      </c>
      <c r="H4" s="814"/>
      <c r="I4" s="816"/>
    </row>
    <row r="5" spans="1:9" x14ac:dyDescent="0.2">
      <c r="A5" s="137" t="s">
        <v>29</v>
      </c>
      <c r="B5" s="1139"/>
      <c r="C5" s="819"/>
      <c r="D5" s="819"/>
      <c r="E5" s="710" t="s">
        <v>30</v>
      </c>
      <c r="F5" s="819"/>
      <c r="G5" s="1639"/>
      <c r="H5" s="1640"/>
      <c r="I5" s="1641"/>
    </row>
    <row r="6" spans="1:9" x14ac:dyDescent="0.2">
      <c r="A6" s="137" t="s">
        <v>31</v>
      </c>
      <c r="B6" s="1139"/>
      <c r="C6" s="819"/>
      <c r="D6" s="819"/>
      <c r="E6" s="710" t="s">
        <v>32</v>
      </c>
      <c r="F6" s="820"/>
      <c r="G6" s="1639"/>
      <c r="H6" s="1640"/>
      <c r="I6" s="1641"/>
    </row>
    <row r="7" spans="1:9" x14ac:dyDescent="0.2">
      <c r="A7" s="137" t="s">
        <v>33</v>
      </c>
      <c r="B7" s="1139"/>
      <c r="C7" s="820"/>
      <c r="D7" s="819"/>
      <c r="E7" s="710" t="s">
        <v>34</v>
      </c>
      <c r="F7" s="820"/>
      <c r="G7" s="1639"/>
      <c r="H7" s="1640"/>
      <c r="I7" s="1641"/>
    </row>
    <row r="8" spans="1:9" ht="15.75" thickBot="1" x14ac:dyDescent="0.25">
      <c r="A8" s="865"/>
      <c r="B8" s="821"/>
      <c r="C8" s="821"/>
      <c r="D8" s="821"/>
      <c r="E8" s="821"/>
      <c r="F8" s="821"/>
      <c r="G8" s="821"/>
      <c r="H8" s="821"/>
      <c r="I8" s="822"/>
    </row>
    <row r="9" spans="1:9" ht="16.5" thickTop="1" thickBot="1" x14ac:dyDescent="0.25">
      <c r="A9" s="866"/>
      <c r="B9" s="823"/>
      <c r="C9" s="823"/>
      <c r="D9" s="823"/>
      <c r="E9" s="823"/>
      <c r="F9" s="823"/>
      <c r="G9" s="823"/>
      <c r="H9" s="823"/>
      <c r="I9" s="867"/>
    </row>
    <row r="10" spans="1:9" ht="15.75" thickTop="1" x14ac:dyDescent="0.2">
      <c r="A10" s="834" t="s">
        <v>582</v>
      </c>
      <c r="B10" s="1293"/>
      <c r="C10" s="824"/>
      <c r="D10" s="824"/>
      <c r="E10" s="824"/>
      <c r="F10" s="824"/>
      <c r="G10" s="824"/>
      <c r="H10" s="824"/>
      <c r="I10" s="825"/>
    </row>
    <row r="11" spans="1:9" ht="30" x14ac:dyDescent="0.2">
      <c r="A11" s="869" t="s">
        <v>543</v>
      </c>
      <c r="B11" s="1297" t="s">
        <v>4</v>
      </c>
      <c r="C11" s="1149" t="s">
        <v>35</v>
      </c>
      <c r="D11" s="1298" t="s">
        <v>22</v>
      </c>
      <c r="E11" s="1298" t="s">
        <v>36</v>
      </c>
      <c r="F11" s="1299" t="s">
        <v>37</v>
      </c>
      <c r="G11" s="1298" t="s">
        <v>8</v>
      </c>
      <c r="H11" s="1300" t="s">
        <v>314</v>
      </c>
      <c r="I11" s="1301" t="s">
        <v>38</v>
      </c>
    </row>
    <row r="12" spans="1:9" x14ac:dyDescent="0.2">
      <c r="A12" s="143"/>
      <c r="B12" s="1294"/>
      <c r="C12" s="712"/>
      <c r="D12" s="144"/>
      <c r="E12" s="144"/>
      <c r="F12" s="144"/>
      <c r="G12" s="827"/>
      <c r="H12" s="1327"/>
      <c r="I12" s="1328">
        <f t="shared" ref="I12:I21" si="0">G12*H12</f>
        <v>0</v>
      </c>
    </row>
    <row r="13" spans="1:9" x14ac:dyDescent="0.2">
      <c r="A13" s="844"/>
      <c r="B13" s="1295"/>
      <c r="C13" s="711"/>
      <c r="D13" s="129"/>
      <c r="E13" s="129"/>
      <c r="F13" s="129"/>
      <c r="G13" s="828"/>
      <c r="H13" s="1329"/>
      <c r="I13" s="1330">
        <f t="shared" si="0"/>
        <v>0</v>
      </c>
    </row>
    <row r="14" spans="1:9" x14ac:dyDescent="0.2">
      <c r="A14" s="125"/>
      <c r="B14" s="1145"/>
      <c r="C14" s="711"/>
      <c r="D14" s="129"/>
      <c r="E14" s="129"/>
      <c r="F14" s="129"/>
      <c r="G14" s="828"/>
      <c r="H14" s="1329"/>
      <c r="I14" s="1330">
        <f t="shared" si="0"/>
        <v>0</v>
      </c>
    </row>
    <row r="15" spans="1:9" x14ac:dyDescent="0.2">
      <c r="A15" s="125"/>
      <c r="B15" s="1145"/>
      <c r="C15" s="711"/>
      <c r="D15" s="129"/>
      <c r="E15" s="129"/>
      <c r="F15" s="129"/>
      <c r="G15" s="828"/>
      <c r="H15" s="1329"/>
      <c r="I15" s="1330">
        <f t="shared" si="0"/>
        <v>0</v>
      </c>
    </row>
    <row r="16" spans="1:9" x14ac:dyDescent="0.2">
      <c r="A16" s="125"/>
      <c r="B16" s="1145"/>
      <c r="C16" s="711"/>
      <c r="D16" s="129"/>
      <c r="E16" s="129"/>
      <c r="F16" s="129"/>
      <c r="G16" s="828"/>
      <c r="H16" s="1329"/>
      <c r="I16" s="1330">
        <f t="shared" si="0"/>
        <v>0</v>
      </c>
    </row>
    <row r="17" spans="1:9" x14ac:dyDescent="0.2">
      <c r="A17" s="125"/>
      <c r="B17" s="1145"/>
      <c r="C17" s="711"/>
      <c r="D17" s="129"/>
      <c r="E17" s="129"/>
      <c r="F17" s="129"/>
      <c r="G17" s="828"/>
      <c r="H17" s="1329"/>
      <c r="I17" s="1330">
        <f t="shared" si="0"/>
        <v>0</v>
      </c>
    </row>
    <row r="18" spans="1:9" x14ac:dyDescent="0.2">
      <c r="A18" s="125"/>
      <c r="B18" s="1145"/>
      <c r="C18" s="711"/>
      <c r="D18" s="129"/>
      <c r="E18" s="129"/>
      <c r="F18" s="129"/>
      <c r="G18" s="828"/>
      <c r="H18" s="1329"/>
      <c r="I18" s="1330">
        <f t="shared" si="0"/>
        <v>0</v>
      </c>
    </row>
    <row r="19" spans="1:9" x14ac:dyDescent="0.2">
      <c r="A19" s="125"/>
      <c r="B19" s="1145"/>
      <c r="C19" s="711"/>
      <c r="D19" s="129"/>
      <c r="E19" s="129"/>
      <c r="F19" s="129"/>
      <c r="G19" s="828"/>
      <c r="H19" s="1329"/>
      <c r="I19" s="1330">
        <f t="shared" si="0"/>
        <v>0</v>
      </c>
    </row>
    <row r="20" spans="1:9" x14ac:dyDescent="0.2">
      <c r="A20" s="125"/>
      <c r="B20" s="1145"/>
      <c r="C20" s="711"/>
      <c r="D20" s="129"/>
      <c r="E20" s="129"/>
      <c r="F20" s="129"/>
      <c r="G20" s="828"/>
      <c r="H20" s="1331"/>
      <c r="I20" s="1330">
        <f t="shared" si="0"/>
        <v>0</v>
      </c>
    </row>
    <row r="21" spans="1:9" ht="15.75" thickBot="1" x14ac:dyDescent="0.25">
      <c r="A21" s="147"/>
      <c r="B21" s="152"/>
      <c r="C21" s="149"/>
      <c r="D21" s="148"/>
      <c r="E21" s="148"/>
      <c r="F21" s="148"/>
      <c r="G21" s="829"/>
      <c r="H21" s="1332"/>
      <c r="I21" s="1333">
        <f t="shared" si="0"/>
        <v>0</v>
      </c>
    </row>
    <row r="22" spans="1:9" x14ac:dyDescent="0.2">
      <c r="A22" s="191"/>
      <c r="B22" s="192"/>
      <c r="C22" s="192"/>
      <c r="D22" s="192"/>
      <c r="E22" s="192"/>
      <c r="F22" s="192"/>
      <c r="G22" s="830"/>
      <c r="H22" s="1334" t="s">
        <v>158</v>
      </c>
      <c r="I22" s="1274">
        <f>SUM(I12:I21)</f>
        <v>0</v>
      </c>
    </row>
    <row r="23" spans="1:9" ht="15.75" thickBot="1" x14ac:dyDescent="0.25">
      <c r="A23" s="865"/>
      <c r="B23" s="821"/>
      <c r="C23" s="821"/>
      <c r="D23" s="821"/>
      <c r="E23" s="821"/>
      <c r="F23" s="821"/>
      <c r="G23" s="831"/>
      <c r="H23" s="1335" t="s">
        <v>252</v>
      </c>
      <c r="I23" s="1336"/>
    </row>
    <row r="24" spans="1:9" ht="16.5" thickTop="1" thickBot="1" x14ac:dyDescent="0.25">
      <c r="A24" s="866"/>
      <c r="B24" s="823"/>
      <c r="C24" s="823"/>
      <c r="D24" s="823"/>
      <c r="E24" s="823"/>
      <c r="F24" s="823"/>
      <c r="G24" s="832"/>
      <c r="H24" s="833"/>
      <c r="I24" s="868"/>
    </row>
    <row r="25" spans="1:9" ht="15.75" thickTop="1" x14ac:dyDescent="0.2">
      <c r="A25" s="834" t="s">
        <v>584</v>
      </c>
      <c r="B25" s="1293"/>
      <c r="C25" s="824"/>
      <c r="D25" s="824"/>
      <c r="E25" s="824"/>
      <c r="F25" s="824"/>
      <c r="G25" s="835"/>
      <c r="H25" s="836"/>
      <c r="I25" s="837"/>
    </row>
    <row r="26" spans="1:9" ht="25.5" x14ac:dyDescent="0.2">
      <c r="A26" s="869" t="s">
        <v>543</v>
      </c>
      <c r="B26" s="1297" t="s">
        <v>4</v>
      </c>
      <c r="C26" s="838" t="s">
        <v>35</v>
      </c>
      <c r="D26" s="839" t="s">
        <v>22</v>
      </c>
      <c r="E26" s="839" t="s">
        <v>36</v>
      </c>
      <c r="F26" s="840" t="s">
        <v>37</v>
      </c>
      <c r="G26" s="841" t="s">
        <v>8</v>
      </c>
      <c r="H26" s="842" t="s">
        <v>314</v>
      </c>
      <c r="I26" s="843" t="s">
        <v>38</v>
      </c>
    </row>
    <row r="27" spans="1:9" x14ac:dyDescent="0.2">
      <c r="A27" s="143"/>
      <c r="B27" s="1294"/>
      <c r="C27" s="712"/>
      <c r="D27" s="144"/>
      <c r="E27" s="144"/>
      <c r="F27" s="144"/>
      <c r="G27" s="827"/>
      <c r="H27" s="1327"/>
      <c r="I27" s="1328">
        <f t="shared" ref="I27:I40" si="1">G27*H27</f>
        <v>0</v>
      </c>
    </row>
    <row r="28" spans="1:9" x14ac:dyDescent="0.2">
      <c r="A28" s="844"/>
      <c r="B28" s="1295"/>
      <c r="C28" s="711"/>
      <c r="D28" s="129"/>
      <c r="E28" s="129"/>
      <c r="F28" s="129"/>
      <c r="G28" s="828"/>
      <c r="H28" s="1329"/>
      <c r="I28" s="1330">
        <f t="shared" si="1"/>
        <v>0</v>
      </c>
    </row>
    <row r="29" spans="1:9" x14ac:dyDescent="0.2">
      <c r="A29" s="125"/>
      <c r="B29" s="1145"/>
      <c r="C29" s="711"/>
      <c r="D29" s="129"/>
      <c r="E29" s="129"/>
      <c r="F29" s="129"/>
      <c r="G29" s="828"/>
      <c r="H29" s="1329"/>
      <c r="I29" s="1330">
        <f t="shared" si="1"/>
        <v>0</v>
      </c>
    </row>
    <row r="30" spans="1:9" x14ac:dyDescent="0.2">
      <c r="A30" s="125"/>
      <c r="B30" s="1145"/>
      <c r="C30" s="711"/>
      <c r="D30" s="129"/>
      <c r="E30" s="129"/>
      <c r="F30" s="129"/>
      <c r="G30" s="828"/>
      <c r="H30" s="1329"/>
      <c r="I30" s="1330">
        <f t="shared" si="1"/>
        <v>0</v>
      </c>
    </row>
    <row r="31" spans="1:9" x14ac:dyDescent="0.2">
      <c r="A31" s="125"/>
      <c r="B31" s="1145"/>
      <c r="C31" s="711"/>
      <c r="D31" s="129"/>
      <c r="E31" s="129"/>
      <c r="F31" s="129"/>
      <c r="G31" s="828"/>
      <c r="H31" s="1329"/>
      <c r="I31" s="1330">
        <f t="shared" si="1"/>
        <v>0</v>
      </c>
    </row>
    <row r="32" spans="1:9" x14ac:dyDescent="0.2">
      <c r="A32" s="125"/>
      <c r="B32" s="1145"/>
      <c r="C32" s="711"/>
      <c r="D32" s="129"/>
      <c r="E32" s="129"/>
      <c r="F32" s="129"/>
      <c r="G32" s="828"/>
      <c r="H32" s="1329"/>
      <c r="I32" s="1330">
        <f t="shared" si="1"/>
        <v>0</v>
      </c>
    </row>
    <row r="33" spans="1:9" x14ac:dyDescent="0.2">
      <c r="A33" s="125"/>
      <c r="B33" s="1145"/>
      <c r="C33" s="711"/>
      <c r="D33" s="129"/>
      <c r="E33" s="129"/>
      <c r="F33" s="129"/>
      <c r="G33" s="828"/>
      <c r="H33" s="1329"/>
      <c r="I33" s="1330">
        <f t="shared" si="1"/>
        <v>0</v>
      </c>
    </row>
    <row r="34" spans="1:9" x14ac:dyDescent="0.2">
      <c r="A34" s="125"/>
      <c r="B34" s="1145"/>
      <c r="C34" s="711"/>
      <c r="D34" s="129"/>
      <c r="E34" s="129"/>
      <c r="F34" s="129"/>
      <c r="G34" s="828"/>
      <c r="H34" s="1329"/>
      <c r="I34" s="1330">
        <f t="shared" si="1"/>
        <v>0</v>
      </c>
    </row>
    <row r="35" spans="1:9" x14ac:dyDescent="0.2">
      <c r="A35" s="125"/>
      <c r="B35" s="1145"/>
      <c r="C35" s="711"/>
      <c r="D35" s="129"/>
      <c r="E35" s="129"/>
      <c r="F35" s="129"/>
      <c r="G35" s="828"/>
      <c r="H35" s="1329"/>
      <c r="I35" s="1330">
        <f t="shared" si="1"/>
        <v>0</v>
      </c>
    </row>
    <row r="36" spans="1:9" x14ac:dyDescent="0.2">
      <c r="A36" s="125"/>
      <c r="B36" s="1145"/>
      <c r="C36" s="711"/>
      <c r="D36" s="129"/>
      <c r="E36" s="129"/>
      <c r="F36" s="129"/>
      <c r="G36" s="828"/>
      <c r="H36" s="1329"/>
      <c r="I36" s="1330">
        <f t="shared" si="1"/>
        <v>0</v>
      </c>
    </row>
    <row r="37" spans="1:9" x14ac:dyDescent="0.2">
      <c r="A37" s="125"/>
      <c r="B37" s="1145"/>
      <c r="C37" s="711"/>
      <c r="D37" s="129"/>
      <c r="E37" s="129"/>
      <c r="F37" s="129"/>
      <c r="G37" s="828"/>
      <c r="H37" s="1329"/>
      <c r="I37" s="1330">
        <f t="shared" si="1"/>
        <v>0</v>
      </c>
    </row>
    <row r="38" spans="1:9" x14ac:dyDescent="0.2">
      <c r="A38" s="125"/>
      <c r="B38" s="1145"/>
      <c r="C38" s="711"/>
      <c r="D38" s="129"/>
      <c r="E38" s="129"/>
      <c r="F38" s="129"/>
      <c r="G38" s="828"/>
      <c r="H38" s="1329"/>
      <c r="I38" s="1330">
        <f t="shared" si="1"/>
        <v>0</v>
      </c>
    </row>
    <row r="39" spans="1:9" x14ac:dyDescent="0.2">
      <c r="A39" s="125"/>
      <c r="B39" s="1145"/>
      <c r="C39" s="711"/>
      <c r="D39" s="129"/>
      <c r="E39" s="129"/>
      <c r="F39" s="129"/>
      <c r="G39" s="828"/>
      <c r="H39" s="1329"/>
      <c r="I39" s="1330">
        <f t="shared" si="1"/>
        <v>0</v>
      </c>
    </row>
    <row r="40" spans="1:9" ht="15.75" thickBot="1" x14ac:dyDescent="0.25">
      <c r="A40" s="147"/>
      <c r="B40" s="152"/>
      <c r="C40" s="149"/>
      <c r="D40" s="148"/>
      <c r="E40" s="148"/>
      <c r="F40" s="148"/>
      <c r="G40" s="829"/>
      <c r="H40" s="1337"/>
      <c r="I40" s="1333">
        <f t="shared" si="1"/>
        <v>0</v>
      </c>
    </row>
    <row r="41" spans="1:9" x14ac:dyDescent="0.2">
      <c r="A41" s="191"/>
      <c r="B41" s="192"/>
      <c r="C41" s="192"/>
      <c r="D41" s="192"/>
      <c r="E41" s="192"/>
      <c r="F41" s="192"/>
      <c r="G41" s="830"/>
      <c r="H41" s="1334" t="s">
        <v>159</v>
      </c>
      <c r="I41" s="1274">
        <f>SUM(I27:I40)</f>
        <v>0</v>
      </c>
    </row>
    <row r="42" spans="1:9" ht="15.75" thickBot="1" x14ac:dyDescent="0.25">
      <c r="A42" s="845"/>
      <c r="B42" s="846"/>
      <c r="C42" s="846"/>
      <c r="D42" s="846"/>
      <c r="E42" s="846"/>
      <c r="F42" s="846"/>
      <c r="G42" s="847"/>
      <c r="H42" s="1335" t="s">
        <v>252</v>
      </c>
      <c r="I42" s="1336"/>
    </row>
    <row r="43" spans="1:9" ht="15.75" thickTop="1" x14ac:dyDescent="0.2">
      <c r="A43" s="845"/>
      <c r="B43" s="846"/>
      <c r="C43" s="846"/>
      <c r="D43" s="846"/>
      <c r="E43" s="846"/>
      <c r="F43" s="846"/>
      <c r="G43" s="847"/>
      <c r="H43" s="861"/>
      <c r="I43" s="1320"/>
    </row>
    <row r="44" spans="1:9" x14ac:dyDescent="0.2">
      <c r="A44" s="848" t="s">
        <v>583</v>
      </c>
      <c r="B44" s="1296"/>
      <c r="C44" s="849"/>
      <c r="D44" s="849"/>
      <c r="E44" s="849"/>
      <c r="F44" s="849"/>
      <c r="G44" s="850"/>
      <c r="H44" s="851"/>
      <c r="I44" s="852"/>
    </row>
    <row r="45" spans="1:9" ht="25.5" x14ac:dyDescent="0.2">
      <c r="A45" s="869" t="s">
        <v>543</v>
      </c>
      <c r="B45" s="1297" t="s">
        <v>4</v>
      </c>
      <c r="C45" s="838" t="s">
        <v>35</v>
      </c>
      <c r="D45" s="839" t="s">
        <v>22</v>
      </c>
      <c r="E45" s="839" t="s">
        <v>36</v>
      </c>
      <c r="F45" s="840" t="s">
        <v>37</v>
      </c>
      <c r="G45" s="841" t="s">
        <v>8</v>
      </c>
      <c r="H45" s="842" t="s">
        <v>314</v>
      </c>
      <c r="I45" s="843" t="s">
        <v>38</v>
      </c>
    </row>
    <row r="46" spans="1:9" x14ac:dyDescent="0.2">
      <c r="A46" s="143"/>
      <c r="B46" s="1294"/>
      <c r="C46" s="712"/>
      <c r="D46" s="144"/>
      <c r="E46" s="144"/>
      <c r="F46" s="144"/>
      <c r="G46" s="827"/>
      <c r="H46" s="1327"/>
      <c r="I46" s="1328">
        <f t="shared" ref="I46:I59" si="2">G46*H46</f>
        <v>0</v>
      </c>
    </row>
    <row r="47" spans="1:9" x14ac:dyDescent="0.2">
      <c r="A47" s="844"/>
      <c r="B47" s="1295"/>
      <c r="C47" s="711"/>
      <c r="D47" s="129"/>
      <c r="E47" s="129"/>
      <c r="F47" s="129"/>
      <c r="G47" s="828"/>
      <c r="H47" s="1329"/>
      <c r="I47" s="1330">
        <f t="shared" si="2"/>
        <v>0</v>
      </c>
    </row>
    <row r="48" spans="1:9" x14ac:dyDescent="0.2">
      <c r="A48" s="125"/>
      <c r="B48" s="1145"/>
      <c r="C48" s="711"/>
      <c r="D48" s="129"/>
      <c r="E48" s="129"/>
      <c r="F48" s="129"/>
      <c r="G48" s="828"/>
      <c r="H48" s="1329"/>
      <c r="I48" s="1330">
        <f t="shared" si="2"/>
        <v>0</v>
      </c>
    </row>
    <row r="49" spans="1:9" x14ac:dyDescent="0.2">
      <c r="A49" s="125"/>
      <c r="B49" s="1145"/>
      <c r="C49" s="711"/>
      <c r="D49" s="129"/>
      <c r="E49" s="129"/>
      <c r="F49" s="129"/>
      <c r="G49" s="828"/>
      <c r="H49" s="1329"/>
      <c r="I49" s="1330">
        <f t="shared" si="2"/>
        <v>0</v>
      </c>
    </row>
    <row r="50" spans="1:9" x14ac:dyDescent="0.2">
      <c r="A50" s="125"/>
      <c r="B50" s="1145"/>
      <c r="C50" s="711"/>
      <c r="D50" s="129"/>
      <c r="E50" s="129"/>
      <c r="F50" s="129"/>
      <c r="G50" s="828"/>
      <c r="H50" s="1329"/>
      <c r="I50" s="1330">
        <f t="shared" si="2"/>
        <v>0</v>
      </c>
    </row>
    <row r="51" spans="1:9" x14ac:dyDescent="0.2">
      <c r="A51" s="125"/>
      <c r="B51" s="1145"/>
      <c r="C51" s="711"/>
      <c r="D51" s="129"/>
      <c r="E51" s="129"/>
      <c r="F51" s="129"/>
      <c r="G51" s="828"/>
      <c r="H51" s="1329"/>
      <c r="I51" s="1330">
        <f t="shared" si="2"/>
        <v>0</v>
      </c>
    </row>
    <row r="52" spans="1:9" x14ac:dyDescent="0.2">
      <c r="A52" s="125"/>
      <c r="B52" s="1145"/>
      <c r="C52" s="711"/>
      <c r="D52" s="129"/>
      <c r="E52" s="129"/>
      <c r="F52" s="129"/>
      <c r="G52" s="828"/>
      <c r="H52" s="1329"/>
      <c r="I52" s="1330">
        <f t="shared" si="2"/>
        <v>0</v>
      </c>
    </row>
    <row r="53" spans="1:9" x14ac:dyDescent="0.2">
      <c r="A53" s="125"/>
      <c r="B53" s="1145"/>
      <c r="C53" s="711"/>
      <c r="D53" s="129"/>
      <c r="E53" s="129"/>
      <c r="F53" s="129"/>
      <c r="G53" s="828"/>
      <c r="H53" s="1329"/>
      <c r="I53" s="1330">
        <f t="shared" si="2"/>
        <v>0</v>
      </c>
    </row>
    <row r="54" spans="1:9" x14ac:dyDescent="0.2">
      <c r="A54" s="125"/>
      <c r="B54" s="1145"/>
      <c r="C54" s="711"/>
      <c r="D54" s="129"/>
      <c r="E54" s="129"/>
      <c r="F54" s="129"/>
      <c r="G54" s="828"/>
      <c r="H54" s="1329"/>
      <c r="I54" s="1330">
        <f t="shared" si="2"/>
        <v>0</v>
      </c>
    </row>
    <row r="55" spans="1:9" x14ac:dyDescent="0.2">
      <c r="A55" s="125"/>
      <c r="B55" s="1145"/>
      <c r="C55" s="711"/>
      <c r="D55" s="129"/>
      <c r="E55" s="129"/>
      <c r="F55" s="129"/>
      <c r="G55" s="828"/>
      <c r="H55" s="1329"/>
      <c r="I55" s="1330">
        <f t="shared" si="2"/>
        <v>0</v>
      </c>
    </row>
    <row r="56" spans="1:9" x14ac:dyDescent="0.2">
      <c r="A56" s="125"/>
      <c r="B56" s="1145"/>
      <c r="C56" s="711"/>
      <c r="D56" s="129"/>
      <c r="E56" s="129"/>
      <c r="F56" s="129"/>
      <c r="G56" s="828"/>
      <c r="H56" s="1329"/>
      <c r="I56" s="1330">
        <f t="shared" si="2"/>
        <v>0</v>
      </c>
    </row>
    <row r="57" spans="1:9" x14ac:dyDescent="0.2">
      <c r="A57" s="125"/>
      <c r="B57" s="1145"/>
      <c r="C57" s="711"/>
      <c r="D57" s="129"/>
      <c r="E57" s="129"/>
      <c r="F57" s="129"/>
      <c r="G57" s="828"/>
      <c r="H57" s="1329"/>
      <c r="I57" s="1330">
        <f t="shared" si="2"/>
        <v>0</v>
      </c>
    </row>
    <row r="58" spans="1:9" x14ac:dyDescent="0.2">
      <c r="A58" s="125"/>
      <c r="B58" s="1145"/>
      <c r="C58" s="711"/>
      <c r="D58" s="129"/>
      <c r="E58" s="129"/>
      <c r="F58" s="129"/>
      <c r="G58" s="828"/>
      <c r="H58" s="1329"/>
      <c r="I58" s="1330">
        <f t="shared" si="2"/>
        <v>0</v>
      </c>
    </row>
    <row r="59" spans="1:9" ht="15.75" thickBot="1" x14ac:dyDescent="0.25">
      <c r="A59" s="147"/>
      <c r="B59" s="152"/>
      <c r="C59" s="149"/>
      <c r="D59" s="148"/>
      <c r="E59" s="148"/>
      <c r="F59" s="148"/>
      <c r="G59" s="829"/>
      <c r="H59" s="1337"/>
      <c r="I59" s="1333">
        <f t="shared" si="2"/>
        <v>0</v>
      </c>
    </row>
    <row r="60" spans="1:9" x14ac:dyDescent="0.2">
      <c r="A60" s="191"/>
      <c r="B60" s="192"/>
      <c r="C60" s="192"/>
      <c r="D60" s="192"/>
      <c r="E60" s="192"/>
      <c r="F60" s="192"/>
      <c r="G60" s="192"/>
      <c r="H60" s="1334" t="s">
        <v>160</v>
      </c>
      <c r="I60" s="1274">
        <f>SUM(I46:I59)</f>
        <v>0</v>
      </c>
    </row>
    <row r="61" spans="1:9" ht="15.75" thickBot="1" x14ac:dyDescent="0.25">
      <c r="A61" s="137"/>
      <c r="B61" s="1139"/>
      <c r="C61" s="710"/>
      <c r="D61" s="710"/>
      <c r="E61" s="710"/>
      <c r="F61" s="710"/>
      <c r="G61" s="710"/>
      <c r="H61" s="1335" t="s">
        <v>252</v>
      </c>
      <c r="I61" s="1336"/>
    </row>
    <row r="62" spans="1:9" ht="16.5" thickTop="1" thickBot="1" x14ac:dyDescent="0.25">
      <c r="A62" s="853"/>
      <c r="B62" s="854"/>
      <c r="C62" s="854"/>
      <c r="D62" s="854"/>
      <c r="E62" s="854"/>
      <c r="F62" s="854"/>
      <c r="G62" s="854"/>
      <c r="H62" s="855" t="s">
        <v>148</v>
      </c>
      <c r="I62" s="856">
        <f>I41+I60</f>
        <v>0</v>
      </c>
    </row>
    <row r="63" spans="1:9" ht="16.5" thickTop="1" thickBot="1" x14ac:dyDescent="0.25">
      <c r="A63" s="857"/>
      <c r="B63" s="858"/>
      <c r="C63" s="858"/>
      <c r="D63" s="858"/>
      <c r="E63" s="858"/>
      <c r="F63" s="858"/>
      <c r="G63" s="858"/>
      <c r="H63" s="859" t="s">
        <v>252</v>
      </c>
      <c r="I63" s="860">
        <f>I23+I42+I61</f>
        <v>0</v>
      </c>
    </row>
    <row r="64" spans="1:9" ht="15.75" thickTop="1" x14ac:dyDescent="0.2">
      <c r="A64" s="757"/>
      <c r="B64" s="757"/>
      <c r="C64" s="757"/>
      <c r="D64" s="757"/>
      <c r="E64" s="757"/>
      <c r="F64" s="757"/>
      <c r="G64" s="757"/>
      <c r="H64" s="757"/>
      <c r="I64" s="757"/>
    </row>
    <row r="65" spans="1:9" x14ac:dyDescent="0.2">
      <c r="A65" s="757"/>
      <c r="B65" s="757"/>
      <c r="C65" s="757"/>
      <c r="D65" s="757"/>
      <c r="E65" s="757"/>
      <c r="F65" s="757"/>
      <c r="G65" s="757"/>
      <c r="H65" s="757"/>
      <c r="I65" s="757"/>
    </row>
    <row r="66" spans="1:9" x14ac:dyDescent="0.2">
      <c r="A66" s="757"/>
      <c r="B66" s="757"/>
      <c r="C66" s="757"/>
      <c r="D66" s="757"/>
      <c r="E66" s="757"/>
      <c r="F66" s="757"/>
      <c r="G66" s="757"/>
      <c r="H66" s="757"/>
      <c r="I66" s="757"/>
    </row>
    <row r="67" spans="1:9" x14ac:dyDescent="0.2">
      <c r="A67" s="757"/>
      <c r="B67" s="757"/>
      <c r="C67" s="757"/>
      <c r="D67" s="757"/>
      <c r="E67" s="757"/>
      <c r="F67" s="757"/>
      <c r="G67" s="757"/>
      <c r="H67" s="757"/>
      <c r="I67" s="757"/>
    </row>
    <row r="68" spans="1:9" x14ac:dyDescent="0.2">
      <c r="A68" s="757"/>
      <c r="B68" s="757"/>
      <c r="C68" s="757"/>
      <c r="D68" s="757"/>
      <c r="E68" s="757"/>
      <c r="F68" s="757"/>
      <c r="G68" s="757"/>
      <c r="H68" s="757"/>
      <c r="I68" s="757"/>
    </row>
    <row r="69" spans="1:9" x14ac:dyDescent="0.2">
      <c r="A69" s="757"/>
      <c r="B69" s="757"/>
      <c r="C69" s="757"/>
      <c r="D69" s="757"/>
      <c r="E69" s="757"/>
      <c r="F69" s="757"/>
      <c r="G69" s="757"/>
      <c r="H69" s="757"/>
      <c r="I69" s="757"/>
    </row>
    <row r="70" spans="1:9" x14ac:dyDescent="0.2">
      <c r="A70" s="757"/>
      <c r="B70" s="757"/>
      <c r="C70" s="757"/>
      <c r="D70" s="757"/>
      <c r="E70" s="757"/>
      <c r="F70" s="757"/>
      <c r="G70" s="757"/>
      <c r="H70" s="757"/>
      <c r="I70" s="757"/>
    </row>
    <row r="71" spans="1:9" x14ac:dyDescent="0.2">
      <c r="A71" s="757"/>
      <c r="B71" s="757"/>
      <c r="C71" s="757"/>
      <c r="D71" s="757"/>
      <c r="E71" s="757"/>
      <c r="F71" s="757"/>
      <c r="G71" s="757"/>
      <c r="H71" s="757"/>
      <c r="I71" s="757"/>
    </row>
    <row r="72" spans="1:9" x14ac:dyDescent="0.2">
      <c r="A72" s="757"/>
      <c r="B72" s="757"/>
      <c r="C72" s="757"/>
      <c r="D72" s="757"/>
      <c r="E72" s="757"/>
      <c r="F72" s="757"/>
      <c r="G72" s="757"/>
      <c r="H72" s="757"/>
      <c r="I72" s="757"/>
    </row>
    <row r="73" spans="1:9" x14ac:dyDescent="0.2">
      <c r="A73" s="757"/>
      <c r="B73" s="757"/>
      <c r="C73" s="757"/>
      <c r="D73" s="757"/>
      <c r="E73" s="757"/>
      <c r="F73" s="757"/>
      <c r="G73" s="757"/>
      <c r="H73" s="757"/>
      <c r="I73" s="757"/>
    </row>
    <row r="74" spans="1:9" x14ac:dyDescent="0.2">
      <c r="A74" s="757"/>
      <c r="B74" s="757"/>
      <c r="C74" s="757"/>
      <c r="D74" s="757"/>
      <c r="E74" s="757"/>
      <c r="F74" s="757"/>
      <c r="G74" s="757"/>
      <c r="H74" s="757"/>
      <c r="I74" s="757"/>
    </row>
    <row r="75" spans="1:9" x14ac:dyDescent="0.2">
      <c r="A75" s="757"/>
      <c r="B75" s="757"/>
      <c r="C75" s="757"/>
      <c r="D75" s="757"/>
      <c r="E75" s="757"/>
      <c r="F75" s="757"/>
      <c r="G75" s="757"/>
      <c r="H75" s="757"/>
      <c r="I75" s="757"/>
    </row>
    <row r="76" spans="1:9" x14ac:dyDescent="0.2">
      <c r="A76" s="757"/>
      <c r="B76" s="757"/>
      <c r="C76" s="757"/>
      <c r="D76" s="757"/>
      <c r="E76" s="757"/>
      <c r="F76" s="757"/>
      <c r="G76" s="757"/>
      <c r="H76" s="757"/>
      <c r="I76" s="757"/>
    </row>
    <row r="77" spans="1:9" x14ac:dyDescent="0.2">
      <c r="A77" s="757"/>
      <c r="B77" s="757"/>
      <c r="C77" s="757"/>
      <c r="D77" s="757"/>
      <c r="E77" s="757"/>
      <c r="F77" s="757"/>
      <c r="G77" s="757"/>
      <c r="H77" s="757"/>
      <c r="I77" s="757"/>
    </row>
    <row r="78" spans="1:9" x14ac:dyDescent="0.2">
      <c r="A78" s="757"/>
      <c r="B78" s="757"/>
      <c r="C78" s="757"/>
      <c r="D78" s="757"/>
      <c r="E78" s="757"/>
      <c r="F78" s="757"/>
      <c r="G78" s="757"/>
      <c r="H78" s="757"/>
      <c r="I78" s="757"/>
    </row>
    <row r="79" spans="1:9" x14ac:dyDescent="0.2">
      <c r="A79" s="757"/>
      <c r="B79" s="757"/>
      <c r="C79" s="757"/>
      <c r="D79" s="757"/>
      <c r="E79" s="757"/>
      <c r="F79" s="757"/>
      <c r="G79" s="757"/>
      <c r="H79" s="757"/>
      <c r="I79" s="757"/>
    </row>
    <row r="80" spans="1:9" x14ac:dyDescent="0.2">
      <c r="A80" s="757"/>
      <c r="B80" s="757"/>
      <c r="C80" s="757"/>
      <c r="D80" s="757"/>
      <c r="E80" s="757"/>
      <c r="F80" s="757"/>
      <c r="G80" s="757"/>
      <c r="H80" s="757"/>
      <c r="I80" s="757"/>
    </row>
    <row r="81" spans="1:9" x14ac:dyDescent="0.2">
      <c r="A81" s="757"/>
      <c r="B81" s="757"/>
      <c r="C81" s="757"/>
      <c r="D81" s="757"/>
      <c r="E81" s="757"/>
      <c r="F81" s="757"/>
      <c r="G81" s="757"/>
      <c r="H81" s="757"/>
      <c r="I81" s="757"/>
    </row>
    <row r="82" spans="1:9" x14ac:dyDescent="0.2">
      <c r="A82" s="757"/>
      <c r="B82" s="757"/>
      <c r="C82" s="757"/>
      <c r="D82" s="757"/>
      <c r="E82" s="757"/>
      <c r="F82" s="757"/>
      <c r="G82" s="757"/>
      <c r="H82" s="757"/>
      <c r="I82" s="757"/>
    </row>
    <row r="83" spans="1:9" x14ac:dyDescent="0.2">
      <c r="A83" s="757"/>
      <c r="B83" s="757"/>
      <c r="C83" s="757"/>
      <c r="D83" s="757"/>
      <c r="E83" s="757"/>
      <c r="F83" s="757"/>
      <c r="G83" s="757"/>
      <c r="H83" s="757"/>
      <c r="I83" s="757"/>
    </row>
    <row r="84" spans="1:9" x14ac:dyDescent="0.2">
      <c r="A84" s="757"/>
      <c r="B84" s="757"/>
      <c r="C84" s="757"/>
      <c r="D84" s="757"/>
      <c r="E84" s="757"/>
      <c r="F84" s="757"/>
      <c r="G84" s="757"/>
      <c r="H84" s="757"/>
      <c r="I84" s="757"/>
    </row>
    <row r="85" spans="1:9" x14ac:dyDescent="0.2">
      <c r="A85" s="757"/>
      <c r="B85" s="757"/>
      <c r="C85" s="757"/>
      <c r="D85" s="757"/>
      <c r="E85" s="757"/>
      <c r="F85" s="757"/>
      <c r="G85" s="757"/>
      <c r="H85" s="757"/>
      <c r="I85" s="757"/>
    </row>
    <row r="86" spans="1:9" x14ac:dyDescent="0.2">
      <c r="A86" s="757"/>
      <c r="B86" s="757"/>
      <c r="C86" s="757"/>
      <c r="D86" s="757"/>
      <c r="E86" s="757"/>
      <c r="F86" s="757"/>
      <c r="G86" s="757"/>
      <c r="H86" s="757"/>
      <c r="I86" s="757"/>
    </row>
    <row r="87" spans="1:9" x14ac:dyDescent="0.2">
      <c r="A87" s="757"/>
      <c r="B87" s="757"/>
      <c r="C87" s="757"/>
      <c r="D87" s="757"/>
      <c r="E87" s="757"/>
      <c r="F87" s="757"/>
      <c r="G87" s="757"/>
      <c r="H87" s="757"/>
      <c r="I87" s="757"/>
    </row>
    <row r="88" spans="1:9" x14ac:dyDescent="0.2">
      <c r="A88" s="757"/>
      <c r="B88" s="757"/>
      <c r="C88" s="757"/>
      <c r="D88" s="757"/>
      <c r="E88" s="757"/>
      <c r="F88" s="757"/>
      <c r="G88" s="757"/>
      <c r="H88" s="757"/>
      <c r="I88" s="757"/>
    </row>
    <row r="89" spans="1:9" x14ac:dyDescent="0.2">
      <c r="A89" s="757"/>
      <c r="B89" s="757"/>
      <c r="C89" s="757"/>
      <c r="D89" s="757"/>
      <c r="E89" s="757"/>
      <c r="F89" s="757"/>
      <c r="G89" s="757"/>
      <c r="H89" s="757"/>
      <c r="I89" s="757"/>
    </row>
    <row r="90" spans="1:9" x14ac:dyDescent="0.2">
      <c r="A90" s="757"/>
      <c r="B90" s="757"/>
      <c r="C90" s="757"/>
      <c r="D90" s="757"/>
      <c r="E90" s="757"/>
      <c r="F90" s="757"/>
      <c r="G90" s="757"/>
      <c r="H90" s="757"/>
      <c r="I90" s="757"/>
    </row>
    <row r="91" spans="1:9" x14ac:dyDescent="0.2">
      <c r="A91" s="757"/>
      <c r="B91" s="757"/>
      <c r="C91" s="757"/>
      <c r="D91" s="757"/>
      <c r="E91" s="757"/>
      <c r="F91" s="757"/>
      <c r="G91" s="757"/>
      <c r="H91" s="757"/>
      <c r="I91" s="757"/>
    </row>
    <row r="92" spans="1:9" x14ac:dyDescent="0.2">
      <c r="A92" s="757"/>
      <c r="B92" s="757"/>
      <c r="C92" s="757"/>
      <c r="D92" s="757"/>
      <c r="E92" s="757"/>
      <c r="F92" s="757"/>
      <c r="G92" s="757"/>
      <c r="H92" s="757"/>
      <c r="I92" s="757"/>
    </row>
    <row r="93" spans="1:9" x14ac:dyDescent="0.2">
      <c r="A93" s="757"/>
      <c r="B93" s="757"/>
      <c r="C93" s="757"/>
      <c r="D93" s="757"/>
      <c r="E93" s="757"/>
      <c r="F93" s="757"/>
      <c r="G93" s="757"/>
      <c r="H93" s="757"/>
      <c r="I93" s="757"/>
    </row>
    <row r="94" spans="1:9" x14ac:dyDescent="0.2">
      <c r="A94" s="757"/>
      <c r="B94" s="757"/>
      <c r="C94" s="757"/>
      <c r="D94" s="757"/>
      <c r="E94" s="757"/>
      <c r="F94" s="757"/>
      <c r="G94" s="757"/>
      <c r="H94" s="757"/>
      <c r="I94" s="757"/>
    </row>
    <row r="95" spans="1:9" x14ac:dyDescent="0.2">
      <c r="A95" s="757"/>
      <c r="B95" s="757"/>
      <c r="C95" s="757"/>
      <c r="D95" s="757"/>
      <c r="E95" s="757"/>
      <c r="F95" s="757"/>
      <c r="G95" s="757"/>
      <c r="H95" s="757"/>
      <c r="I95" s="757"/>
    </row>
    <row r="96" spans="1:9" x14ac:dyDescent="0.2">
      <c r="A96" s="757"/>
      <c r="B96" s="757"/>
      <c r="C96" s="757"/>
      <c r="D96" s="757"/>
      <c r="E96" s="757"/>
      <c r="F96" s="757"/>
      <c r="G96" s="757"/>
      <c r="H96" s="757"/>
      <c r="I96" s="757"/>
    </row>
    <row r="97" spans="1:9" x14ac:dyDescent="0.2">
      <c r="A97" s="757"/>
      <c r="B97" s="757"/>
      <c r="C97" s="757"/>
      <c r="D97" s="757"/>
      <c r="E97" s="757"/>
      <c r="F97" s="757"/>
      <c r="G97" s="757"/>
      <c r="H97" s="757"/>
      <c r="I97" s="757"/>
    </row>
    <row r="98" spans="1:9" x14ac:dyDescent="0.2">
      <c r="A98" s="757"/>
      <c r="B98" s="757"/>
      <c r="C98" s="757"/>
      <c r="D98" s="757"/>
      <c r="E98" s="757"/>
      <c r="F98" s="757"/>
      <c r="G98" s="757"/>
      <c r="H98" s="757"/>
      <c r="I98" s="757"/>
    </row>
    <row r="99" spans="1:9" x14ac:dyDescent="0.2">
      <c r="A99" s="757"/>
      <c r="B99" s="757"/>
      <c r="C99" s="757"/>
      <c r="D99" s="757"/>
      <c r="E99" s="757"/>
      <c r="F99" s="757"/>
      <c r="G99" s="757"/>
      <c r="H99" s="757"/>
      <c r="I99" s="757"/>
    </row>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C3:D3"/>
    <mergeCell ref="G5:I5"/>
    <mergeCell ref="G6:I6"/>
    <mergeCell ref="G7:I7"/>
  </mergeCells>
  <phoneticPr fontId="46" type="noConversion"/>
  <printOptions horizontalCentered="1"/>
  <pageMargins left="0.74803149606299213" right="0.55118110236220474" top="0.78740157480314965" bottom="0.78740157480314965" header="0.51181102362204722" footer="0.51181102362204722"/>
  <pageSetup paperSize="9" scale="55" orientation="portrait" horizontalDpi="300" verticalDpi="30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O93"/>
  <sheetViews>
    <sheetView zoomScale="66" zoomScaleNormal="66" zoomScaleSheetLayoutView="75" workbookViewId="0">
      <selection activeCell="D3" sqref="D3"/>
    </sheetView>
  </sheetViews>
  <sheetFormatPr defaultRowHeight="15" x14ac:dyDescent="0.2"/>
  <cols>
    <col min="1" max="1" width="4.77734375" customWidth="1"/>
    <col min="2" max="2" width="12.5546875" customWidth="1"/>
    <col min="3" max="3" width="14.21875" customWidth="1"/>
    <col min="4" max="4" width="10.88671875" customWidth="1"/>
    <col min="5" max="5" width="14.44140625" customWidth="1"/>
    <col min="6" max="6" width="15.33203125" customWidth="1"/>
    <col min="7" max="7" width="13" customWidth="1"/>
    <col min="8" max="8" width="8.6640625" customWidth="1"/>
    <col min="9" max="9" width="8.21875" customWidth="1"/>
    <col min="10" max="10" width="9.109375" customWidth="1"/>
    <col min="11" max="11" width="14.109375" customWidth="1"/>
    <col min="12" max="12" width="7.77734375" customWidth="1"/>
    <col min="13" max="13" width="6.77734375" customWidth="1"/>
    <col min="14" max="14" width="8.33203125" customWidth="1"/>
    <col min="15" max="15" width="11.77734375" customWidth="1"/>
  </cols>
  <sheetData>
    <row r="1" spans="1:15" ht="18.75" thickTop="1" x14ac:dyDescent="0.2">
      <c r="A1" s="1151" t="s">
        <v>541</v>
      </c>
      <c r="B1" s="1152"/>
      <c r="C1" s="112"/>
      <c r="D1" s="112"/>
      <c r="E1" s="112"/>
      <c r="F1" s="1153"/>
      <c r="G1" s="1154" t="s">
        <v>542</v>
      </c>
      <c r="H1" s="112"/>
      <c r="I1" s="112"/>
      <c r="J1" s="112"/>
      <c r="K1" s="112"/>
      <c r="L1" s="1155"/>
      <c r="M1" s="1155"/>
      <c r="N1" s="1155"/>
      <c r="O1" s="1156"/>
    </row>
    <row r="2" spans="1:15" ht="15.75" x14ac:dyDescent="0.2">
      <c r="A2" s="1157" t="s">
        <v>149</v>
      </c>
      <c r="B2" s="1158"/>
      <c r="C2" s="90"/>
      <c r="D2" s="90"/>
      <c r="E2" s="90"/>
      <c r="F2" s="1159" t="s">
        <v>157</v>
      </c>
      <c r="G2" s="1159"/>
      <c r="H2" s="90"/>
      <c r="I2" s="90"/>
      <c r="J2" s="90"/>
      <c r="K2" s="90"/>
      <c r="L2" s="641"/>
      <c r="M2" s="641"/>
      <c r="N2" s="641"/>
      <c r="O2" s="642"/>
    </row>
    <row r="3" spans="1:15" ht="16.5" thickBot="1" x14ac:dyDescent="0.25">
      <c r="A3" s="1662" t="s">
        <v>543</v>
      </c>
      <c r="B3" s="1663"/>
      <c r="C3" s="1663"/>
      <c r="D3" s="1160">
        <f>'Input Data'!$E$28</f>
        <v>0</v>
      </c>
      <c r="E3" s="1161"/>
      <c r="F3" s="163"/>
      <c r="G3" s="163"/>
      <c r="H3" s="1664" t="s">
        <v>544</v>
      </c>
      <c r="I3" s="1665"/>
      <c r="J3" s="1386">
        <f>'Input Data'!$E$6</f>
        <v>0</v>
      </c>
      <c r="K3" s="93"/>
      <c r="L3" s="785"/>
      <c r="M3" s="785"/>
      <c r="N3" s="785"/>
      <c r="O3" s="1162"/>
    </row>
    <row r="4" spans="1:15" ht="16.5" thickTop="1" x14ac:dyDescent="0.2">
      <c r="A4" s="875" t="s">
        <v>99</v>
      </c>
      <c r="B4" s="1163"/>
      <c r="C4" s="104"/>
      <c r="D4" s="104"/>
      <c r="E4" s="104"/>
      <c r="F4" s="104"/>
      <c r="G4" s="104"/>
      <c r="H4" s="104"/>
      <c r="I4" s="104"/>
      <c r="J4" s="1164"/>
      <c r="K4" s="1165"/>
      <c r="L4" s="641"/>
      <c r="M4" s="641"/>
      <c r="N4" s="641"/>
      <c r="O4" s="642"/>
    </row>
    <row r="5" spans="1:15" ht="15.75" x14ac:dyDescent="0.2">
      <c r="A5" s="182" t="s">
        <v>545</v>
      </c>
      <c r="B5" s="1166"/>
      <c r="C5" s="90"/>
      <c r="D5" s="90"/>
      <c r="E5" s="90"/>
      <c r="F5" s="90"/>
      <c r="G5" s="90"/>
      <c r="H5" s="90"/>
      <c r="I5" s="90"/>
      <c r="J5" s="886"/>
      <c r="K5" s="1167"/>
      <c r="L5" s="1168"/>
      <c r="M5" s="1168"/>
      <c r="N5" s="1168"/>
      <c r="O5" s="811"/>
    </row>
    <row r="6" spans="1:15" ht="45" x14ac:dyDescent="0.2">
      <c r="A6" s="869" t="s">
        <v>546</v>
      </c>
      <c r="B6" s="1169" t="s">
        <v>4</v>
      </c>
      <c r="C6" s="586" t="s">
        <v>35</v>
      </c>
      <c r="D6" s="1643" t="s">
        <v>22</v>
      </c>
      <c r="E6" s="1644"/>
      <c r="F6" s="586" t="s">
        <v>39</v>
      </c>
      <c r="G6" s="586" t="s">
        <v>40</v>
      </c>
      <c r="H6" s="586" t="s">
        <v>46</v>
      </c>
      <c r="I6" s="1666" t="s">
        <v>37</v>
      </c>
      <c r="J6" s="1652"/>
      <c r="K6" s="1652"/>
      <c r="L6" s="586" t="s">
        <v>41</v>
      </c>
      <c r="M6" s="586" t="s">
        <v>547</v>
      </c>
      <c r="N6" s="586" t="s">
        <v>314</v>
      </c>
      <c r="O6" s="1171" t="s">
        <v>38</v>
      </c>
    </row>
    <row r="7" spans="1:15" x14ac:dyDescent="0.2">
      <c r="A7" s="1259">
        <v>1</v>
      </c>
      <c r="B7" s="1172"/>
      <c r="C7" s="144"/>
      <c r="D7" s="145"/>
      <c r="E7" s="146"/>
      <c r="F7" s="144"/>
      <c r="G7" s="144"/>
      <c r="H7" s="144"/>
      <c r="I7" s="145"/>
      <c r="J7" s="151"/>
      <c r="K7" s="146"/>
      <c r="L7" s="827"/>
      <c r="M7" s="1338">
        <f>IF('Input Data'!$H$45&lt;'Input Data'!$H$33,L7,L7-2)</f>
        <v>0</v>
      </c>
      <c r="N7" s="1327"/>
      <c r="O7" s="1260">
        <f t="shared" ref="O7:O16" si="0">M7*N7</f>
        <v>0</v>
      </c>
    </row>
    <row r="8" spans="1:15" x14ac:dyDescent="0.2">
      <c r="A8" s="1261"/>
      <c r="B8" s="1173"/>
      <c r="C8" s="129"/>
      <c r="D8" s="880"/>
      <c r="E8" s="881"/>
      <c r="F8" s="129"/>
      <c r="G8" s="129"/>
      <c r="H8" s="129"/>
      <c r="I8" s="880"/>
      <c r="J8" s="884"/>
      <c r="K8" s="881"/>
      <c r="L8" s="828"/>
      <c r="M8" s="1339">
        <f>IF('Input Data'!$H$45&lt;'Input Data'!$H$33,L8,L8-2)</f>
        <v>0</v>
      </c>
      <c r="N8" s="1329"/>
      <c r="O8" s="1262">
        <f t="shared" si="0"/>
        <v>0</v>
      </c>
    </row>
    <row r="9" spans="1:15" x14ac:dyDescent="0.2">
      <c r="A9" s="1261"/>
      <c r="B9" s="1173"/>
      <c r="C9" s="129"/>
      <c r="D9" s="880"/>
      <c r="E9" s="881"/>
      <c r="F9" s="129"/>
      <c r="G9" s="129"/>
      <c r="H9" s="129"/>
      <c r="I9" s="880"/>
      <c r="J9" s="884"/>
      <c r="K9" s="881"/>
      <c r="L9" s="828"/>
      <c r="M9" s="1339">
        <f>IF('Input Data'!$H$45&lt;'Input Data'!$H$33,L9,L9-2)</f>
        <v>0</v>
      </c>
      <c r="N9" s="1329"/>
      <c r="O9" s="1262">
        <f t="shared" si="0"/>
        <v>0</v>
      </c>
    </row>
    <row r="10" spans="1:15" x14ac:dyDescent="0.2">
      <c r="A10" s="1261"/>
      <c r="B10" s="1173"/>
      <c r="C10" s="129"/>
      <c r="D10" s="880"/>
      <c r="E10" s="881"/>
      <c r="F10" s="129"/>
      <c r="G10" s="129"/>
      <c r="H10" s="129"/>
      <c r="I10" s="880"/>
      <c r="J10" s="884"/>
      <c r="K10" s="881"/>
      <c r="L10" s="828"/>
      <c r="M10" s="1339">
        <f>IF('Input Data'!$H$45&lt;'Input Data'!$H$33,L10,L10-2)</f>
        <v>0</v>
      </c>
      <c r="N10" s="1329"/>
      <c r="O10" s="1262">
        <f t="shared" si="0"/>
        <v>0</v>
      </c>
    </row>
    <row r="11" spans="1:15" x14ac:dyDescent="0.2">
      <c r="A11" s="1261"/>
      <c r="B11" s="1173"/>
      <c r="C11" s="129"/>
      <c r="D11" s="880"/>
      <c r="E11" s="881"/>
      <c r="F11" s="129"/>
      <c r="G11" s="129"/>
      <c r="H11" s="129"/>
      <c r="I11" s="880"/>
      <c r="J11" s="884"/>
      <c r="K11" s="881"/>
      <c r="L11" s="828"/>
      <c r="M11" s="1339">
        <f>IF('Input Data'!$H$45&lt;'Input Data'!$H$33,L11,L11-2)</f>
        <v>0</v>
      </c>
      <c r="N11" s="1329"/>
      <c r="O11" s="1262">
        <f t="shared" si="0"/>
        <v>0</v>
      </c>
    </row>
    <row r="12" spans="1:15" x14ac:dyDescent="0.2">
      <c r="A12" s="1261"/>
      <c r="B12" s="1173"/>
      <c r="C12" s="129"/>
      <c r="D12" s="880"/>
      <c r="E12" s="881"/>
      <c r="F12" s="129"/>
      <c r="G12" s="129"/>
      <c r="H12" s="129"/>
      <c r="I12" s="880"/>
      <c r="J12" s="884"/>
      <c r="K12" s="881"/>
      <c r="L12" s="828"/>
      <c r="M12" s="1339">
        <f>IF('Input Data'!$H$45&lt;'Input Data'!$H$33,L12,L12-2)</f>
        <v>0</v>
      </c>
      <c r="N12" s="1329"/>
      <c r="O12" s="1262">
        <f t="shared" si="0"/>
        <v>0</v>
      </c>
    </row>
    <row r="13" spans="1:15" x14ac:dyDescent="0.2">
      <c r="A13" s="1261"/>
      <c r="B13" s="1173"/>
      <c r="C13" s="129"/>
      <c r="D13" s="880"/>
      <c r="E13" s="881"/>
      <c r="F13" s="129"/>
      <c r="G13" s="129"/>
      <c r="H13" s="129"/>
      <c r="I13" s="880"/>
      <c r="J13" s="884"/>
      <c r="K13" s="881"/>
      <c r="L13" s="828"/>
      <c r="M13" s="1339">
        <f>IF('Input Data'!$H$45&lt;'Input Data'!$H$33,L13,L13-2)</f>
        <v>0</v>
      </c>
      <c r="N13" s="1329"/>
      <c r="O13" s="1262">
        <f t="shared" si="0"/>
        <v>0</v>
      </c>
    </row>
    <row r="14" spans="1:15" x14ac:dyDescent="0.2">
      <c r="A14" s="1261"/>
      <c r="B14" s="1173"/>
      <c r="C14" s="129"/>
      <c r="D14" s="880"/>
      <c r="E14" s="881"/>
      <c r="F14" s="129"/>
      <c r="G14" s="129"/>
      <c r="H14" s="129"/>
      <c r="I14" s="880"/>
      <c r="J14" s="884"/>
      <c r="K14" s="881"/>
      <c r="L14" s="828"/>
      <c r="M14" s="1339">
        <f>IF('Input Data'!$H$45&lt;'Input Data'!$H$33,L14,L14-2)</f>
        <v>0</v>
      </c>
      <c r="N14" s="1329"/>
      <c r="O14" s="1262">
        <f t="shared" si="0"/>
        <v>0</v>
      </c>
    </row>
    <row r="15" spans="1:15" x14ac:dyDescent="0.2">
      <c r="A15" s="1261"/>
      <c r="B15" s="1173"/>
      <c r="C15" s="129"/>
      <c r="D15" s="880"/>
      <c r="E15" s="881"/>
      <c r="F15" s="129"/>
      <c r="G15" s="129"/>
      <c r="H15" s="129"/>
      <c r="I15" s="880"/>
      <c r="J15" s="884"/>
      <c r="K15" s="881"/>
      <c r="L15" s="828"/>
      <c r="M15" s="1339">
        <f>IF('Input Data'!$H$45&lt;'Input Data'!$H$33,L15,L15-2)</f>
        <v>0</v>
      </c>
      <c r="N15" s="1329"/>
      <c r="O15" s="1262">
        <f t="shared" si="0"/>
        <v>0</v>
      </c>
    </row>
    <row r="16" spans="1:15" ht="15.75" thickBot="1" x14ac:dyDescent="0.25">
      <c r="A16" s="1263"/>
      <c r="B16" s="1174"/>
      <c r="C16" s="148"/>
      <c r="D16" s="149"/>
      <c r="E16" s="150"/>
      <c r="F16" s="148"/>
      <c r="G16" s="148"/>
      <c r="H16" s="148"/>
      <c r="I16" s="149"/>
      <c r="J16" s="152"/>
      <c r="K16" s="150"/>
      <c r="L16" s="829"/>
      <c r="M16" s="1340">
        <f>IF('Input Data'!$H$45&lt;'Input Data'!$H$33,L16,L16-2)</f>
        <v>0</v>
      </c>
      <c r="N16" s="1337"/>
      <c r="O16" s="1264">
        <f t="shared" si="0"/>
        <v>0</v>
      </c>
    </row>
    <row r="17" spans="1:15" ht="15.75" thickBot="1" x14ac:dyDescent="0.25">
      <c r="A17" s="1175"/>
      <c r="B17" s="190"/>
      <c r="C17" s="190"/>
      <c r="D17" s="190"/>
      <c r="E17" s="190"/>
      <c r="F17" s="190"/>
      <c r="G17" s="190"/>
      <c r="H17" s="1176"/>
      <c r="I17" s="1176"/>
      <c r="J17" s="1176"/>
      <c r="K17" s="1176"/>
      <c r="L17" s="190"/>
      <c r="M17" s="190"/>
      <c r="N17" s="1341" t="s">
        <v>548</v>
      </c>
      <c r="O17" s="1265">
        <f>SUM(O7:O16)</f>
        <v>0</v>
      </c>
    </row>
    <row r="18" spans="1:15" ht="16.5" thickTop="1" thickBot="1" x14ac:dyDescent="0.25">
      <c r="A18" s="1177"/>
      <c r="B18" s="136"/>
      <c r="C18" s="136"/>
      <c r="D18" s="136"/>
      <c r="E18" s="136"/>
      <c r="F18" s="136"/>
      <c r="G18" s="136"/>
      <c r="L18" s="136"/>
      <c r="M18" s="136"/>
      <c r="N18" s="1255" t="s">
        <v>252</v>
      </c>
      <c r="O18" s="1266"/>
    </row>
    <row r="19" spans="1:15" x14ac:dyDescent="0.2">
      <c r="A19" s="1178"/>
      <c r="B19" s="90"/>
      <c r="C19" s="90"/>
      <c r="D19" s="90"/>
      <c r="E19" s="90"/>
      <c r="F19" s="90"/>
      <c r="G19" s="90"/>
      <c r="H19" s="90"/>
      <c r="I19" s="90"/>
      <c r="J19" s="1179"/>
      <c r="K19" s="1180"/>
      <c r="O19" s="1181"/>
    </row>
    <row r="20" spans="1:15" ht="15.75" thickBot="1" x14ac:dyDescent="0.25">
      <c r="A20" s="1182" t="s">
        <v>549</v>
      </c>
      <c r="B20" s="93"/>
      <c r="C20" s="93"/>
      <c r="D20" s="93"/>
      <c r="E20" s="93"/>
      <c r="F20" s="93"/>
      <c r="G20" s="93"/>
      <c r="H20" s="93"/>
      <c r="I20" s="93"/>
      <c r="J20" s="1183"/>
      <c r="K20" s="1184"/>
      <c r="O20" s="1162"/>
    </row>
    <row r="21" spans="1:15" ht="15.75" thickTop="1" x14ac:dyDescent="0.2">
      <c r="A21" s="1185"/>
      <c r="B21" s="1667" t="s">
        <v>550</v>
      </c>
      <c r="C21" s="1668"/>
      <c r="D21" s="1668"/>
      <c r="E21" s="1668"/>
      <c r="F21" s="1668"/>
      <c r="G21" s="1667" t="s">
        <v>551</v>
      </c>
      <c r="H21" s="1667"/>
      <c r="I21" s="1667"/>
      <c r="J21" s="1667"/>
      <c r="K21" s="1667"/>
      <c r="L21" s="1656" t="s">
        <v>552</v>
      </c>
      <c r="M21" s="1186"/>
      <c r="N21" s="1186"/>
      <c r="O21" s="1187"/>
    </row>
    <row r="22" spans="1:15" x14ac:dyDescent="0.2">
      <c r="A22" s="1660" t="s">
        <v>553</v>
      </c>
      <c r="B22" s="1188"/>
      <c r="C22" s="1188"/>
      <c r="D22" s="1611" t="s">
        <v>554</v>
      </c>
      <c r="E22" s="1611" t="s">
        <v>555</v>
      </c>
      <c r="F22" s="1611" t="s">
        <v>556</v>
      </c>
      <c r="G22" s="1611" t="s">
        <v>557</v>
      </c>
      <c r="H22" s="1611" t="s">
        <v>446</v>
      </c>
      <c r="I22" s="1611" t="s">
        <v>554</v>
      </c>
      <c r="J22" s="1611" t="s">
        <v>555</v>
      </c>
      <c r="K22" s="1611" t="s">
        <v>556</v>
      </c>
      <c r="L22" s="1657"/>
      <c r="M22" s="1648" t="s">
        <v>547</v>
      </c>
      <c r="N22" s="1648" t="s">
        <v>314</v>
      </c>
      <c r="O22" s="1650" t="s">
        <v>38</v>
      </c>
    </row>
    <row r="23" spans="1:15" ht="36" customHeight="1" x14ac:dyDescent="0.2">
      <c r="A23" s="1661"/>
      <c r="B23" s="826" t="s">
        <v>557</v>
      </c>
      <c r="C23" s="826" t="s">
        <v>446</v>
      </c>
      <c r="D23" s="1659"/>
      <c r="E23" s="1659"/>
      <c r="F23" s="1659"/>
      <c r="G23" s="1658"/>
      <c r="H23" s="1658"/>
      <c r="I23" s="1659"/>
      <c r="J23" s="1659"/>
      <c r="K23" s="1659"/>
      <c r="L23" s="1649"/>
      <c r="M23" s="1649"/>
      <c r="N23" s="1649"/>
      <c r="O23" s="1651"/>
    </row>
    <row r="24" spans="1:15" x14ac:dyDescent="0.2">
      <c r="A24" s="1189">
        <v>1</v>
      </c>
      <c r="B24" s="1190">
        <v>41188.25</v>
      </c>
      <c r="C24" s="1191" t="s">
        <v>558</v>
      </c>
      <c r="D24" s="1192" t="s">
        <v>559</v>
      </c>
      <c r="E24" s="1192" t="s">
        <v>560</v>
      </c>
      <c r="F24" s="1193">
        <v>41188.489583333336</v>
      </c>
      <c r="G24" s="1190">
        <v>41189.666666666664</v>
      </c>
      <c r="H24" s="1191" t="s">
        <v>560</v>
      </c>
      <c r="I24" s="1192" t="s">
        <v>561</v>
      </c>
      <c r="J24" s="1194" t="s">
        <v>558</v>
      </c>
      <c r="K24" s="1193">
        <v>41189.885416666664</v>
      </c>
      <c r="L24" s="1195">
        <f>((F24-B24)*24)+((K24-G24)*24)</f>
        <v>11.000000000058208</v>
      </c>
      <c r="M24" s="1342">
        <f>IF('Input Data'!$H$45&lt;'Input Data'!$H$33,L24,L24-2)</f>
        <v>11.000000000058208</v>
      </c>
      <c r="N24" s="1345"/>
      <c r="O24" s="1267">
        <f t="shared" ref="O24:O33" si="1">M24*N24</f>
        <v>0</v>
      </c>
    </row>
    <row r="25" spans="1:15" x14ac:dyDescent="0.2">
      <c r="A25" s="1196"/>
      <c r="B25" s="1197"/>
      <c r="C25" s="1198"/>
      <c r="D25" s="1199"/>
      <c r="E25" s="1200"/>
      <c r="F25" s="1201"/>
      <c r="G25" s="1197"/>
      <c r="H25" s="1202"/>
      <c r="I25" s="1200"/>
      <c r="J25" s="1202"/>
      <c r="K25" s="1201"/>
      <c r="L25" s="1203">
        <f t="shared" ref="L25:L33" si="2">((F25-B25)*24)+((K25-G25)*24)</f>
        <v>0</v>
      </c>
      <c r="M25" s="1343">
        <f>IF('Input Data'!$H$45&lt;'Input Data'!$H$33,L25,L25-2)</f>
        <v>0</v>
      </c>
      <c r="N25" s="1346"/>
      <c r="O25" s="1268">
        <f t="shared" si="1"/>
        <v>0</v>
      </c>
    </row>
    <row r="26" spans="1:15" x14ac:dyDescent="0.2">
      <c r="A26" s="1196"/>
      <c r="B26" s="1197"/>
      <c r="C26" s="1200"/>
      <c r="D26" s="1198"/>
      <c r="E26" s="1199"/>
      <c r="F26" s="1201"/>
      <c r="G26" s="1197"/>
      <c r="H26" s="1200"/>
      <c r="I26" s="1200"/>
      <c r="J26" s="1199"/>
      <c r="K26" s="1201"/>
      <c r="L26" s="1203">
        <f t="shared" si="2"/>
        <v>0</v>
      </c>
      <c r="M26" s="1343">
        <f>IF('Input Data'!$H$45&lt;'Input Data'!$H$33,L26,L26-2)</f>
        <v>0</v>
      </c>
      <c r="N26" s="1346"/>
      <c r="O26" s="1268">
        <f t="shared" si="1"/>
        <v>0</v>
      </c>
    </row>
    <row r="27" spans="1:15" x14ac:dyDescent="0.2">
      <c r="A27" s="1196"/>
      <c r="B27" s="1197"/>
      <c r="C27" s="1200"/>
      <c r="D27" s="1198"/>
      <c r="E27" s="1199"/>
      <c r="F27" s="1201"/>
      <c r="G27" s="1197"/>
      <c r="H27" s="1200"/>
      <c r="I27" s="1200"/>
      <c r="J27" s="1199"/>
      <c r="K27" s="1201"/>
      <c r="L27" s="1203">
        <f t="shared" si="2"/>
        <v>0</v>
      </c>
      <c r="M27" s="1343">
        <f>IF('Input Data'!$H$45&lt;'Input Data'!$H$33,L27,L27-2)</f>
        <v>0</v>
      </c>
      <c r="N27" s="1346"/>
      <c r="O27" s="1268">
        <f t="shared" si="1"/>
        <v>0</v>
      </c>
    </row>
    <row r="28" spans="1:15" x14ac:dyDescent="0.2">
      <c r="A28" s="1196"/>
      <c r="B28" s="1197"/>
      <c r="C28" s="1200"/>
      <c r="D28" s="1198"/>
      <c r="E28" s="1199"/>
      <c r="F28" s="1201"/>
      <c r="G28" s="1197"/>
      <c r="H28" s="1200"/>
      <c r="I28" s="1200"/>
      <c r="J28" s="1199"/>
      <c r="K28" s="1201"/>
      <c r="L28" s="1203">
        <f t="shared" si="2"/>
        <v>0</v>
      </c>
      <c r="M28" s="1343">
        <f>IF('Input Data'!$H$45&lt;'Input Data'!$H$33,L28,L28-2)</f>
        <v>0</v>
      </c>
      <c r="N28" s="1346"/>
      <c r="O28" s="1268">
        <f t="shared" si="1"/>
        <v>0</v>
      </c>
    </row>
    <row r="29" spans="1:15" x14ac:dyDescent="0.2">
      <c r="A29" s="1196"/>
      <c r="B29" s="1197"/>
      <c r="C29" s="1200"/>
      <c r="D29" s="1198"/>
      <c r="E29" s="1199"/>
      <c r="F29" s="1201"/>
      <c r="G29" s="1197"/>
      <c r="H29" s="1200"/>
      <c r="I29" s="1200"/>
      <c r="J29" s="1199"/>
      <c r="K29" s="1201"/>
      <c r="L29" s="1203">
        <f t="shared" si="2"/>
        <v>0</v>
      </c>
      <c r="M29" s="1343">
        <f>IF('Input Data'!$H$45&lt;'Input Data'!$H$33,L29,L29-2)</f>
        <v>0</v>
      </c>
      <c r="N29" s="1346"/>
      <c r="O29" s="1268">
        <f t="shared" si="1"/>
        <v>0</v>
      </c>
    </row>
    <row r="30" spans="1:15" ht="15.75" customHeight="1" x14ac:dyDescent="0.2">
      <c r="A30" s="1196"/>
      <c r="B30" s="1197"/>
      <c r="C30" s="1200"/>
      <c r="D30" s="1198"/>
      <c r="E30" s="1199"/>
      <c r="F30" s="1201"/>
      <c r="G30" s="1197"/>
      <c r="H30" s="1204"/>
      <c r="I30" s="1205"/>
      <c r="J30" s="1199"/>
      <c r="K30" s="1201"/>
      <c r="L30" s="1203">
        <f t="shared" si="2"/>
        <v>0</v>
      </c>
      <c r="M30" s="1343">
        <f>IF('Input Data'!$H$45&lt;'Input Data'!$H$33,L30,L30-2)</f>
        <v>0</v>
      </c>
      <c r="N30" s="1346"/>
      <c r="O30" s="1268">
        <f t="shared" si="1"/>
        <v>0</v>
      </c>
    </row>
    <row r="31" spans="1:15" x14ac:dyDescent="0.2">
      <c r="A31" s="1196"/>
      <c r="B31" s="1197"/>
      <c r="C31" s="1200"/>
      <c r="D31" s="1198"/>
      <c r="E31" s="1199"/>
      <c r="F31" s="1201"/>
      <c r="G31" s="1197"/>
      <c r="H31" s="1206"/>
      <c r="I31" s="1200"/>
      <c r="J31" s="1204"/>
      <c r="K31" s="1201"/>
      <c r="L31" s="1203">
        <f t="shared" si="2"/>
        <v>0</v>
      </c>
      <c r="M31" s="1343">
        <f>IF('Input Data'!$H$45&lt;'Input Data'!$H$33,L31,L31-2)</f>
        <v>0</v>
      </c>
      <c r="N31" s="1346"/>
      <c r="O31" s="1268">
        <f t="shared" si="1"/>
        <v>0</v>
      </c>
    </row>
    <row r="32" spans="1:15" x14ac:dyDescent="0.2">
      <c r="A32" s="1196"/>
      <c r="B32" s="1197"/>
      <c r="C32" s="1200"/>
      <c r="D32" s="1198"/>
      <c r="E32" s="1199"/>
      <c r="F32" s="1201"/>
      <c r="G32" s="1197"/>
      <c r="H32" s="1206"/>
      <c r="I32" s="1200"/>
      <c r="J32" s="1204"/>
      <c r="K32" s="1201"/>
      <c r="L32" s="1203">
        <f t="shared" si="2"/>
        <v>0</v>
      </c>
      <c r="M32" s="1343">
        <f>IF('Input Data'!$H$45&lt;'Input Data'!$H$33,L32,L32-2)</f>
        <v>0</v>
      </c>
      <c r="N32" s="1346"/>
      <c r="O32" s="1268">
        <f t="shared" si="1"/>
        <v>0</v>
      </c>
    </row>
    <row r="33" spans="1:15" ht="15.75" thickBot="1" x14ac:dyDescent="0.25">
      <c r="A33" s="1269"/>
      <c r="B33" s="1207"/>
      <c r="C33" s="1208"/>
      <c r="D33" s="1208"/>
      <c r="E33" s="1208"/>
      <c r="F33" s="1209"/>
      <c r="G33" s="1207"/>
      <c r="H33" s="1208"/>
      <c r="I33" s="1210"/>
      <c r="J33" s="1208"/>
      <c r="K33" s="1209"/>
      <c r="L33" s="1321">
        <f t="shared" si="2"/>
        <v>0</v>
      </c>
      <c r="M33" s="1344">
        <f>IF('Input Data'!$H$45&lt;'Input Data'!$H$33,L33,L33-2)</f>
        <v>0</v>
      </c>
      <c r="N33" s="1347"/>
      <c r="O33" s="1270">
        <f t="shared" si="1"/>
        <v>0</v>
      </c>
    </row>
    <row r="34" spans="1:15" ht="16.5" thickTop="1" thickBot="1" x14ac:dyDescent="0.25">
      <c r="A34" s="138"/>
      <c r="B34" s="139"/>
      <c r="C34" s="139"/>
      <c r="D34" s="139"/>
      <c r="E34" s="139"/>
      <c r="F34" s="139"/>
      <c r="G34" s="139"/>
      <c r="H34" s="139"/>
      <c r="I34" s="139"/>
      <c r="J34" s="785"/>
      <c r="K34" s="785"/>
      <c r="L34" s="785"/>
      <c r="M34" s="785"/>
      <c r="N34" s="1348" t="s">
        <v>562</v>
      </c>
      <c r="O34" s="1271">
        <f>SUM(O24:O33)</f>
        <v>0</v>
      </c>
    </row>
    <row r="35" spans="1:15" ht="16.5" thickTop="1" thickBot="1" x14ac:dyDescent="0.25">
      <c r="A35" s="1177"/>
      <c r="B35" s="136"/>
      <c r="C35" s="136"/>
      <c r="D35" s="136"/>
      <c r="E35" s="136"/>
      <c r="F35" s="136"/>
      <c r="G35" s="136"/>
      <c r="H35" s="136"/>
      <c r="I35" s="136"/>
      <c r="L35" s="1155"/>
      <c r="M35" s="1155"/>
      <c r="N35" s="1349" t="s">
        <v>252</v>
      </c>
      <c r="O35" s="1272"/>
    </row>
    <row r="36" spans="1:15" ht="15.75" thickBot="1" x14ac:dyDescent="0.25">
      <c r="A36" s="137"/>
      <c r="B36" s="878"/>
      <c r="C36" s="878"/>
      <c r="D36" s="878"/>
      <c r="E36" s="878"/>
      <c r="F36" s="878"/>
      <c r="G36" s="878"/>
      <c r="H36" s="878"/>
      <c r="I36" s="878"/>
      <c r="L36" s="641"/>
      <c r="M36" s="641"/>
      <c r="N36" s="1255" t="s">
        <v>563</v>
      </c>
      <c r="O36" s="1211">
        <f>O17+O34</f>
        <v>0</v>
      </c>
    </row>
    <row r="37" spans="1:15" ht="16.5" thickTop="1" thickBot="1" x14ac:dyDescent="0.25">
      <c r="A37" s="138"/>
      <c r="B37" s="139"/>
      <c r="C37" s="139"/>
      <c r="D37" s="139"/>
      <c r="E37" s="139"/>
      <c r="F37" s="139"/>
      <c r="G37" s="139"/>
      <c r="H37" s="139"/>
      <c r="I37" s="139"/>
      <c r="J37" s="785"/>
      <c r="K37" s="785"/>
      <c r="L37" s="785"/>
      <c r="M37" s="785"/>
      <c r="N37" s="1335" t="s">
        <v>564</v>
      </c>
      <c r="O37" s="1212">
        <f>O18+O35</f>
        <v>0</v>
      </c>
    </row>
    <row r="38" spans="1:15" ht="16.5" thickTop="1" thickBot="1" x14ac:dyDescent="0.25">
      <c r="A38" s="89"/>
      <c r="B38" s="90"/>
      <c r="C38" s="90"/>
      <c r="D38" s="90"/>
      <c r="E38" s="90"/>
      <c r="F38" s="90"/>
      <c r="G38" s="90"/>
      <c r="H38" s="93"/>
      <c r="I38" s="93"/>
      <c r="J38" s="1183"/>
      <c r="K38" s="1184"/>
      <c r="L38" s="785"/>
      <c r="M38" s="785"/>
      <c r="N38" s="785"/>
      <c r="O38" s="1162"/>
    </row>
    <row r="39" spans="1:15" ht="15.75" thickTop="1" x14ac:dyDescent="0.2">
      <c r="A39" s="105" t="s">
        <v>42</v>
      </c>
      <c r="B39" s="1152"/>
      <c r="C39" s="1213"/>
      <c r="D39" s="1213"/>
      <c r="E39" s="1213"/>
      <c r="F39" s="1213"/>
      <c r="G39" s="1213"/>
      <c r="H39" s="1214"/>
      <c r="I39" s="1214"/>
      <c r="J39" s="1214"/>
      <c r="K39" s="1214"/>
      <c r="L39" s="1213"/>
      <c r="M39" s="1213"/>
      <c r="N39" s="1215"/>
      <c r="O39" s="1216"/>
    </row>
    <row r="40" spans="1:15" x14ac:dyDescent="0.2">
      <c r="A40" s="870"/>
      <c r="B40" s="878" t="s">
        <v>43</v>
      </c>
      <c r="C40" s="879" t="s">
        <v>44</v>
      </c>
      <c r="D40" s="879" t="s">
        <v>565</v>
      </c>
      <c r="E40" s="879"/>
      <c r="F40" s="90"/>
      <c r="G40" s="90"/>
      <c r="I40" s="90"/>
      <c r="J40" s="879" t="s">
        <v>45</v>
      </c>
      <c r="K40" s="1179">
        <v>1600</v>
      </c>
      <c r="O40" s="1217"/>
    </row>
    <row r="41" spans="1:15" x14ac:dyDescent="0.2">
      <c r="A41" s="871"/>
      <c r="B41" s="878" t="s">
        <v>31</v>
      </c>
      <c r="C41" s="879" t="s">
        <v>44</v>
      </c>
      <c r="D41" s="1218"/>
      <c r="E41" s="1218"/>
      <c r="F41" s="1219"/>
      <c r="G41" s="90"/>
      <c r="I41" s="90"/>
      <c r="J41" s="879" t="s">
        <v>45</v>
      </c>
      <c r="K41" s="1220"/>
      <c r="O41" s="1221"/>
    </row>
    <row r="42" spans="1:15" x14ac:dyDescent="0.2">
      <c r="A42" s="1222"/>
      <c r="B42" s="878" t="s">
        <v>33</v>
      </c>
      <c r="C42" s="879" t="s">
        <v>44</v>
      </c>
      <c r="D42" s="879"/>
      <c r="E42" s="879"/>
      <c r="F42" s="90"/>
      <c r="G42" s="90"/>
      <c r="I42" s="90"/>
      <c r="J42" s="879" t="s">
        <v>45</v>
      </c>
      <c r="K42" s="1179"/>
      <c r="O42" s="1217"/>
    </row>
    <row r="43" spans="1:15" ht="45" x14ac:dyDescent="0.2">
      <c r="A43" s="869" t="s">
        <v>546</v>
      </c>
      <c r="B43" s="1169" t="s">
        <v>4</v>
      </c>
      <c r="C43" s="586" t="s">
        <v>35</v>
      </c>
      <c r="D43" s="586" t="s">
        <v>37</v>
      </c>
      <c r="E43" s="586" t="s">
        <v>46</v>
      </c>
      <c r="F43" s="1642" t="s">
        <v>566</v>
      </c>
      <c r="G43" s="1652"/>
      <c r="H43" s="1653" t="s">
        <v>567</v>
      </c>
      <c r="I43" s="1654"/>
      <c r="J43" s="1655"/>
      <c r="K43" s="586" t="s">
        <v>568</v>
      </c>
      <c r="L43" s="586" t="s">
        <v>569</v>
      </c>
      <c r="M43" s="586" t="s">
        <v>47</v>
      </c>
      <c r="N43" s="1223" t="s">
        <v>570</v>
      </c>
      <c r="O43" s="585" t="s">
        <v>38</v>
      </c>
    </row>
    <row r="44" spans="1:15" x14ac:dyDescent="0.2">
      <c r="A44" s="872"/>
      <c r="B44" s="1224"/>
      <c r="C44" s="1225"/>
      <c r="D44" s="1225"/>
      <c r="E44" s="1225"/>
      <c r="F44" s="1226"/>
      <c r="G44" s="1228"/>
      <c r="H44" s="1226"/>
      <c r="I44" s="1227"/>
      <c r="J44" s="1228"/>
      <c r="K44" s="144"/>
      <c r="L44" s="1229"/>
      <c r="M44" s="1230"/>
      <c r="N44" s="1327"/>
      <c r="O44" s="1273">
        <f>K44+L44+M44*N44</f>
        <v>0</v>
      </c>
    </row>
    <row r="45" spans="1:15" x14ac:dyDescent="0.2">
      <c r="A45" s="873"/>
      <c r="B45" s="1231"/>
      <c r="C45" s="1232"/>
      <c r="D45" s="1232"/>
      <c r="E45" s="1232"/>
      <c r="F45" s="1233"/>
      <c r="G45" s="1235"/>
      <c r="H45" s="1233"/>
      <c r="I45" s="1234"/>
      <c r="J45" s="1235"/>
      <c r="K45" s="129"/>
      <c r="L45" s="1236"/>
      <c r="M45" s="1237"/>
      <c r="N45" s="1329"/>
      <c r="O45" s="1273">
        <f t="shared" ref="O45:O53" si="3">K45+L45+M45*N45</f>
        <v>0</v>
      </c>
    </row>
    <row r="46" spans="1:15" x14ac:dyDescent="0.2">
      <c r="A46" s="873"/>
      <c r="B46" s="1231"/>
      <c r="C46" s="1232"/>
      <c r="D46" s="1232"/>
      <c r="E46" s="1232"/>
      <c r="F46" s="1233"/>
      <c r="G46" s="1235"/>
      <c r="H46" s="1233"/>
      <c r="I46" s="1234"/>
      <c r="J46" s="1235"/>
      <c r="K46" s="129"/>
      <c r="L46" s="1236"/>
      <c r="M46" s="1237"/>
      <c r="N46" s="1329"/>
      <c r="O46" s="1273">
        <f t="shared" si="3"/>
        <v>0</v>
      </c>
    </row>
    <row r="47" spans="1:15" x14ac:dyDescent="0.2">
      <c r="A47" s="873"/>
      <c r="B47" s="1231"/>
      <c r="C47" s="1232"/>
      <c r="D47" s="1232"/>
      <c r="E47" s="1232"/>
      <c r="F47" s="1233"/>
      <c r="G47" s="1235"/>
      <c r="H47" s="1233"/>
      <c r="I47" s="1234"/>
      <c r="J47" s="1235"/>
      <c r="K47" s="129"/>
      <c r="L47" s="1236"/>
      <c r="M47" s="1237"/>
      <c r="N47" s="1329"/>
      <c r="O47" s="1273">
        <f t="shared" si="3"/>
        <v>0</v>
      </c>
    </row>
    <row r="48" spans="1:15" x14ac:dyDescent="0.2">
      <c r="A48" s="873"/>
      <c r="B48" s="1231"/>
      <c r="C48" s="1232"/>
      <c r="D48" s="1232"/>
      <c r="E48" s="1232"/>
      <c r="F48" s="1233"/>
      <c r="G48" s="1235"/>
      <c r="H48" s="1233"/>
      <c r="I48" s="1234"/>
      <c r="J48" s="1235"/>
      <c r="K48" s="129"/>
      <c r="L48" s="1236"/>
      <c r="M48" s="1237"/>
      <c r="N48" s="1329"/>
      <c r="O48" s="1273">
        <f t="shared" si="3"/>
        <v>0</v>
      </c>
    </row>
    <row r="49" spans="1:15" x14ac:dyDescent="0.2">
      <c r="A49" s="873"/>
      <c r="B49" s="1231"/>
      <c r="C49" s="1232"/>
      <c r="D49" s="1232"/>
      <c r="E49" s="1232"/>
      <c r="F49" s="1233"/>
      <c r="G49" s="1235"/>
      <c r="H49" s="1233"/>
      <c r="I49" s="1234"/>
      <c r="J49" s="1235"/>
      <c r="K49" s="129"/>
      <c r="L49" s="1236"/>
      <c r="M49" s="1237"/>
      <c r="N49" s="1329"/>
      <c r="O49" s="1273">
        <f t="shared" si="3"/>
        <v>0</v>
      </c>
    </row>
    <row r="50" spans="1:15" x14ac:dyDescent="0.2">
      <c r="A50" s="873"/>
      <c r="B50" s="1231"/>
      <c r="C50" s="1232"/>
      <c r="D50" s="1232"/>
      <c r="E50" s="1232"/>
      <c r="F50" s="1233"/>
      <c r="G50" s="1235"/>
      <c r="H50" s="1233"/>
      <c r="I50" s="1234"/>
      <c r="J50" s="1235"/>
      <c r="K50" s="129"/>
      <c r="L50" s="1236"/>
      <c r="M50" s="1237"/>
      <c r="N50" s="1329"/>
      <c r="O50" s="1273">
        <f>K50+L50+M50*N50</f>
        <v>0</v>
      </c>
    </row>
    <row r="51" spans="1:15" x14ac:dyDescent="0.2">
      <c r="A51" s="873"/>
      <c r="B51" s="1231"/>
      <c r="C51" s="1232"/>
      <c r="D51" s="1232"/>
      <c r="E51" s="1232"/>
      <c r="F51" s="1233"/>
      <c r="G51" s="1235"/>
      <c r="H51" s="1233"/>
      <c r="I51" s="1234"/>
      <c r="J51" s="1235"/>
      <c r="K51" s="129"/>
      <c r="L51" s="1236"/>
      <c r="M51" s="1237"/>
      <c r="N51" s="1329"/>
      <c r="O51" s="1273">
        <f t="shared" si="3"/>
        <v>0</v>
      </c>
    </row>
    <row r="52" spans="1:15" x14ac:dyDescent="0.2">
      <c r="A52" s="873"/>
      <c r="B52" s="1231"/>
      <c r="C52" s="1232"/>
      <c r="D52" s="1232"/>
      <c r="E52" s="1232"/>
      <c r="F52" s="1233"/>
      <c r="G52" s="1235"/>
      <c r="H52" s="1233"/>
      <c r="I52" s="1234"/>
      <c r="J52" s="1235"/>
      <c r="K52" s="129"/>
      <c r="L52" s="1236"/>
      <c r="M52" s="1237"/>
      <c r="N52" s="1329"/>
      <c r="O52" s="1273">
        <f t="shared" si="3"/>
        <v>0</v>
      </c>
    </row>
    <row r="53" spans="1:15" x14ac:dyDescent="0.2">
      <c r="A53" s="874"/>
      <c r="B53" s="1238"/>
      <c r="C53" s="1239"/>
      <c r="D53" s="1239"/>
      <c r="E53" s="1239"/>
      <c r="F53" s="1240"/>
      <c r="G53" s="1242"/>
      <c r="H53" s="1240"/>
      <c r="I53" s="1241"/>
      <c r="J53" s="1242"/>
      <c r="K53" s="148"/>
      <c r="L53" s="1243"/>
      <c r="M53" s="1244"/>
      <c r="N53" s="1337"/>
      <c r="O53" s="1273">
        <f t="shared" si="3"/>
        <v>0</v>
      </c>
    </row>
    <row r="54" spans="1:15" x14ac:dyDescent="0.2">
      <c r="A54" s="191"/>
      <c r="B54" s="192"/>
      <c r="C54" s="192"/>
      <c r="D54" s="192"/>
      <c r="E54" s="192"/>
      <c r="F54" s="192"/>
      <c r="G54" s="192"/>
      <c r="L54" s="192"/>
      <c r="M54" s="192"/>
      <c r="N54" s="1334" t="s">
        <v>571</v>
      </c>
      <c r="O54" s="1274">
        <f>SUM(O44:O53)</f>
        <v>0</v>
      </c>
    </row>
    <row r="55" spans="1:15" ht="15.75" thickBot="1" x14ac:dyDescent="0.25">
      <c r="A55" s="137"/>
      <c r="B55" s="878"/>
      <c r="C55" s="878"/>
      <c r="D55" s="878"/>
      <c r="E55" s="878"/>
      <c r="F55" s="878"/>
      <c r="G55" s="878"/>
      <c r="L55" s="878"/>
      <c r="M55" s="878"/>
      <c r="N55" s="1255" t="s">
        <v>252</v>
      </c>
      <c r="O55" s="1275"/>
    </row>
    <row r="56" spans="1:15" ht="16.5" thickTop="1" thickBot="1" x14ac:dyDescent="0.25">
      <c r="A56" s="138"/>
      <c r="B56" s="139"/>
      <c r="C56" s="139"/>
      <c r="D56" s="139"/>
      <c r="E56" s="139"/>
      <c r="F56" s="139"/>
      <c r="G56" s="139"/>
      <c r="H56" s="139"/>
      <c r="I56" s="139"/>
      <c r="J56" s="139"/>
      <c r="K56" s="1276"/>
      <c r="L56" s="785"/>
      <c r="M56" s="785"/>
      <c r="N56" s="785"/>
      <c r="O56" s="1162"/>
    </row>
    <row r="57" spans="1:15" ht="15.75" thickTop="1" x14ac:dyDescent="0.2">
      <c r="A57" s="1245" t="s">
        <v>426</v>
      </c>
      <c r="B57" s="876"/>
      <c r="C57" s="90"/>
      <c r="D57" s="90"/>
      <c r="E57" s="90"/>
      <c r="F57" s="90"/>
      <c r="G57" s="90"/>
      <c r="H57" s="90"/>
      <c r="I57" s="90"/>
      <c r="J57" s="90"/>
      <c r="K57" s="1246"/>
    </row>
    <row r="58" spans="1:15" ht="30" x14ac:dyDescent="0.2">
      <c r="A58" s="869" t="s">
        <v>546</v>
      </c>
      <c r="B58" s="1169" t="s">
        <v>4</v>
      </c>
      <c r="C58" s="1643" t="s">
        <v>35</v>
      </c>
      <c r="D58" s="1644"/>
      <c r="E58" s="1643" t="s">
        <v>22</v>
      </c>
      <c r="F58" s="1644"/>
      <c r="G58" s="1642" t="s">
        <v>572</v>
      </c>
      <c r="H58" s="1645"/>
      <c r="I58" s="1642" t="s">
        <v>49</v>
      </c>
      <c r="J58" s="1645"/>
      <c r="K58" s="1247" t="s">
        <v>9</v>
      </c>
      <c r="L58" s="1247"/>
      <c r="M58" s="586" t="s">
        <v>48</v>
      </c>
      <c r="N58" s="586" t="s">
        <v>573</v>
      </c>
      <c r="O58" s="585" t="s">
        <v>38</v>
      </c>
    </row>
    <row r="59" spans="1:15" x14ac:dyDescent="0.2">
      <c r="A59" s="872"/>
      <c r="B59" s="1224"/>
      <c r="C59" s="145"/>
      <c r="D59" s="146"/>
      <c r="E59" s="145"/>
      <c r="F59" s="146"/>
      <c r="G59" s="145"/>
      <c r="H59" s="146"/>
      <c r="I59" s="145"/>
      <c r="J59" s="146"/>
      <c r="K59" s="145"/>
      <c r="L59" s="146"/>
      <c r="M59" s="1248"/>
      <c r="N59" s="827"/>
      <c r="O59" s="1277"/>
    </row>
    <row r="60" spans="1:15" x14ac:dyDescent="0.2">
      <c r="A60" s="125"/>
      <c r="B60" s="881"/>
      <c r="C60" s="880"/>
      <c r="D60" s="881"/>
      <c r="E60" s="880"/>
      <c r="F60" s="881"/>
      <c r="G60" s="880"/>
      <c r="H60" s="881"/>
      <c r="I60" s="880"/>
      <c r="J60" s="881"/>
      <c r="K60" s="880"/>
      <c r="L60" s="881"/>
      <c r="M60" s="1249"/>
      <c r="N60" s="828"/>
      <c r="O60" s="1278"/>
    </row>
    <row r="61" spans="1:15" x14ac:dyDescent="0.2">
      <c r="A61" s="125"/>
      <c r="B61" s="881"/>
      <c r="C61" s="880"/>
      <c r="D61" s="881"/>
      <c r="E61" s="880"/>
      <c r="F61" s="881"/>
      <c r="G61" s="880"/>
      <c r="H61" s="881"/>
      <c r="I61" s="880"/>
      <c r="J61" s="881"/>
      <c r="K61" s="880"/>
      <c r="L61" s="881"/>
      <c r="M61" s="828"/>
      <c r="N61" s="828"/>
      <c r="O61" s="1278"/>
    </row>
    <row r="62" spans="1:15" x14ac:dyDescent="0.2">
      <c r="A62" s="125"/>
      <c r="B62" s="881"/>
      <c r="C62" s="880"/>
      <c r="D62" s="881"/>
      <c r="E62" s="880"/>
      <c r="F62" s="881"/>
      <c r="G62" s="880"/>
      <c r="H62" s="881"/>
      <c r="I62" s="880"/>
      <c r="J62" s="881"/>
      <c r="K62" s="880"/>
      <c r="L62" s="881"/>
      <c r="M62" s="828"/>
      <c r="N62" s="828"/>
      <c r="O62" s="1278"/>
    </row>
    <row r="63" spans="1:15" x14ac:dyDescent="0.2">
      <c r="A63" s="125"/>
      <c r="B63" s="881"/>
      <c r="C63" s="880"/>
      <c r="D63" s="881"/>
      <c r="E63" s="880"/>
      <c r="F63" s="881"/>
      <c r="G63" s="880"/>
      <c r="H63" s="881"/>
      <c r="I63" s="880"/>
      <c r="J63" s="881"/>
      <c r="K63" s="880"/>
      <c r="L63" s="881"/>
      <c r="M63" s="828"/>
      <c r="N63" s="828"/>
      <c r="O63" s="1278"/>
    </row>
    <row r="64" spans="1:15" x14ac:dyDescent="0.2">
      <c r="A64" s="125"/>
      <c r="B64" s="881"/>
      <c r="C64" s="880"/>
      <c r="D64" s="881"/>
      <c r="E64" s="880"/>
      <c r="F64" s="881"/>
      <c r="G64" s="880"/>
      <c r="H64" s="881"/>
      <c r="I64" s="880"/>
      <c r="J64" s="881"/>
      <c r="K64" s="880"/>
      <c r="L64" s="881"/>
      <c r="M64" s="828"/>
      <c r="N64" s="828"/>
      <c r="O64" s="1278"/>
    </row>
    <row r="65" spans="1:15" x14ac:dyDescent="0.2">
      <c r="A65" s="125"/>
      <c r="B65" s="881"/>
      <c r="C65" s="880"/>
      <c r="D65" s="881"/>
      <c r="E65" s="880"/>
      <c r="F65" s="881"/>
      <c r="G65" s="880"/>
      <c r="H65" s="881"/>
      <c r="I65" s="880"/>
      <c r="J65" s="881"/>
      <c r="K65" s="880"/>
      <c r="L65" s="881"/>
      <c r="M65" s="828"/>
      <c r="N65" s="828"/>
      <c r="O65" s="1278"/>
    </row>
    <row r="66" spans="1:15" x14ac:dyDescent="0.2">
      <c r="A66" s="125"/>
      <c r="B66" s="881"/>
      <c r="C66" s="880"/>
      <c r="D66" s="881"/>
      <c r="E66" s="880"/>
      <c r="F66" s="881"/>
      <c r="G66" s="880"/>
      <c r="H66" s="881"/>
      <c r="I66" s="880"/>
      <c r="J66" s="881"/>
      <c r="K66" s="880"/>
      <c r="L66" s="881"/>
      <c r="M66" s="828"/>
      <c r="N66" s="828"/>
      <c r="O66" s="1278"/>
    </row>
    <row r="67" spans="1:15" x14ac:dyDescent="0.2">
      <c r="A67" s="125"/>
      <c r="B67" s="881"/>
      <c r="C67" s="880"/>
      <c r="D67" s="881"/>
      <c r="E67" s="880"/>
      <c r="F67" s="881"/>
      <c r="G67" s="880"/>
      <c r="H67" s="881"/>
      <c r="I67" s="880"/>
      <c r="J67" s="881"/>
      <c r="K67" s="880"/>
      <c r="L67" s="881"/>
      <c r="M67" s="828"/>
      <c r="N67" s="828"/>
      <c r="O67" s="1278"/>
    </row>
    <row r="68" spans="1:15" ht="15.75" thickBot="1" x14ac:dyDescent="0.25">
      <c r="A68" s="147"/>
      <c r="B68" s="150"/>
      <c r="C68" s="149"/>
      <c r="D68" s="150"/>
      <c r="E68" s="149"/>
      <c r="F68" s="150"/>
      <c r="G68" s="149"/>
      <c r="H68" s="150"/>
      <c r="I68" s="149"/>
      <c r="J68" s="150"/>
      <c r="K68" s="149"/>
      <c r="L68" s="150"/>
      <c r="M68" s="829"/>
      <c r="N68" s="829"/>
      <c r="O68" s="1279"/>
    </row>
    <row r="69" spans="1:15" x14ac:dyDescent="0.2">
      <c r="A69" s="191"/>
      <c r="B69" s="192"/>
      <c r="C69" s="192"/>
      <c r="D69" s="192"/>
      <c r="E69" s="192"/>
      <c r="F69" s="192"/>
      <c r="G69" s="192"/>
      <c r="H69" s="192"/>
      <c r="M69" s="192"/>
      <c r="N69" s="193" t="s">
        <v>574</v>
      </c>
      <c r="O69" s="1274">
        <f>SUM(O59:O68)</f>
        <v>0</v>
      </c>
    </row>
    <row r="70" spans="1:15" ht="15.75" thickBot="1" x14ac:dyDescent="0.25">
      <c r="A70" s="137"/>
      <c r="B70" s="878"/>
      <c r="C70" s="878"/>
      <c r="D70" s="878"/>
      <c r="E70" s="878"/>
      <c r="F70" s="878"/>
      <c r="G70" s="878"/>
      <c r="H70" s="878"/>
      <c r="M70" s="878"/>
      <c r="N70" s="878" t="s">
        <v>252</v>
      </c>
      <c r="O70" s="1266"/>
    </row>
    <row r="71" spans="1:15" ht="15.75" thickBot="1" x14ac:dyDescent="0.25">
      <c r="A71" s="108"/>
      <c r="B71" s="93"/>
      <c r="C71" s="93"/>
      <c r="D71" s="93"/>
      <c r="E71" s="93"/>
      <c r="F71" s="93"/>
      <c r="G71" s="93"/>
      <c r="H71" s="785"/>
      <c r="I71" s="785"/>
      <c r="J71" s="785"/>
      <c r="K71" s="785"/>
      <c r="L71" s="93"/>
      <c r="M71" s="93"/>
      <c r="N71" s="93"/>
      <c r="O71" s="1250"/>
    </row>
    <row r="72" spans="1:15" ht="15.75" thickTop="1" x14ac:dyDescent="0.2">
      <c r="A72" s="1245" t="s">
        <v>575</v>
      </c>
      <c r="B72" s="876"/>
      <c r="C72" s="90"/>
      <c r="D72" s="90"/>
      <c r="E72" s="90"/>
      <c r="F72" s="90"/>
      <c r="G72" s="90"/>
      <c r="H72" s="1214"/>
      <c r="I72" s="1214"/>
      <c r="J72" s="1214"/>
      <c r="K72" s="1214"/>
      <c r="L72" s="90"/>
      <c r="M72" s="90"/>
      <c r="N72" s="90"/>
      <c r="O72" s="1217"/>
    </row>
    <row r="73" spans="1:15" ht="30" x14ac:dyDescent="0.2">
      <c r="A73" s="869" t="s">
        <v>546</v>
      </c>
      <c r="B73" s="1169" t="s">
        <v>4</v>
      </c>
      <c r="C73" s="885" t="s">
        <v>35</v>
      </c>
      <c r="D73" s="1251" t="s">
        <v>22</v>
      </c>
      <c r="E73" s="583" t="s">
        <v>39</v>
      </c>
      <c r="F73" s="583" t="s">
        <v>40</v>
      </c>
      <c r="G73" s="1643" t="s">
        <v>576</v>
      </c>
      <c r="H73" s="1646"/>
      <c r="I73" s="1643" t="s">
        <v>577</v>
      </c>
      <c r="J73" s="1647"/>
      <c r="K73" s="586" t="s">
        <v>578</v>
      </c>
      <c r="L73" s="1642" t="s">
        <v>50</v>
      </c>
      <c r="M73" s="1642"/>
      <c r="N73" s="586" t="s">
        <v>51</v>
      </c>
      <c r="O73" s="585" t="s">
        <v>38</v>
      </c>
    </row>
    <row r="74" spans="1:15" x14ac:dyDescent="0.2">
      <c r="A74" s="123"/>
      <c r="B74" s="1252"/>
      <c r="C74" s="880"/>
      <c r="D74" s="880"/>
      <c r="E74" s="129"/>
      <c r="F74" s="129"/>
      <c r="G74" s="882"/>
      <c r="H74" s="883"/>
      <c r="I74" s="882"/>
      <c r="J74" s="883"/>
      <c r="K74" s="129"/>
      <c r="L74" s="882"/>
      <c r="M74" s="883"/>
      <c r="N74" s="129"/>
      <c r="O74" s="1278"/>
    </row>
    <row r="75" spans="1:15" x14ac:dyDescent="0.2">
      <c r="A75" s="1253"/>
      <c r="B75" s="1252"/>
      <c r="C75" s="880"/>
      <c r="D75" s="880"/>
      <c r="E75" s="129"/>
      <c r="F75" s="129"/>
      <c r="G75" s="880"/>
      <c r="H75" s="881"/>
      <c r="I75" s="880"/>
      <c r="J75" s="881"/>
      <c r="K75" s="129"/>
      <c r="L75" s="880"/>
      <c r="M75" s="881"/>
      <c r="N75" s="129"/>
      <c r="O75" s="1278"/>
    </row>
    <row r="76" spans="1:15" x14ac:dyDescent="0.2">
      <c r="A76" s="1253"/>
      <c r="B76" s="1252"/>
      <c r="C76" s="880"/>
      <c r="D76" s="880"/>
      <c r="E76" s="129"/>
      <c r="F76" s="129"/>
      <c r="G76" s="880"/>
      <c r="H76" s="881"/>
      <c r="I76" s="880"/>
      <c r="J76" s="881"/>
      <c r="K76" s="129"/>
      <c r="L76" s="880"/>
      <c r="M76" s="881"/>
      <c r="N76" s="129"/>
      <c r="O76" s="1278"/>
    </row>
    <row r="77" spans="1:15" x14ac:dyDescent="0.2">
      <c r="A77" s="1253"/>
      <c r="B77" s="1252"/>
      <c r="C77" s="880"/>
      <c r="D77" s="880"/>
      <c r="E77" s="129"/>
      <c r="F77" s="129"/>
      <c r="G77" s="880"/>
      <c r="H77" s="881"/>
      <c r="I77" s="880"/>
      <c r="J77" s="881"/>
      <c r="K77" s="129"/>
      <c r="L77" s="880"/>
      <c r="M77" s="881"/>
      <c r="N77" s="129"/>
      <c r="O77" s="1278"/>
    </row>
    <row r="78" spans="1:15" x14ac:dyDescent="0.2">
      <c r="A78" s="1253"/>
      <c r="B78" s="1252"/>
      <c r="C78" s="880"/>
      <c r="D78" s="880"/>
      <c r="E78" s="129"/>
      <c r="F78" s="129"/>
      <c r="G78" s="880"/>
      <c r="H78" s="881"/>
      <c r="I78" s="880"/>
      <c r="J78" s="881"/>
      <c r="K78" s="129"/>
      <c r="L78" s="880"/>
      <c r="M78" s="881"/>
      <c r="N78" s="129"/>
      <c r="O78" s="1278"/>
    </row>
    <row r="79" spans="1:15" x14ac:dyDescent="0.2">
      <c r="A79" s="194"/>
      <c r="B79" s="1254"/>
      <c r="C79" s="880"/>
      <c r="D79" s="880"/>
      <c r="E79" s="129"/>
      <c r="F79" s="129"/>
      <c r="G79" s="880"/>
      <c r="H79" s="881"/>
      <c r="I79" s="880"/>
      <c r="J79" s="881"/>
      <c r="K79" s="129"/>
      <c r="L79" s="880"/>
      <c r="M79" s="881"/>
      <c r="N79" s="129"/>
      <c r="O79" s="1278"/>
    </row>
    <row r="80" spans="1:15" x14ac:dyDescent="0.2">
      <c r="A80" s="125"/>
      <c r="B80" s="884"/>
      <c r="C80" s="880"/>
      <c r="D80" s="880"/>
      <c r="E80" s="129"/>
      <c r="F80" s="129"/>
      <c r="G80" s="880"/>
      <c r="H80" s="881"/>
      <c r="I80" s="880"/>
      <c r="J80" s="881"/>
      <c r="K80" s="129"/>
      <c r="L80" s="880"/>
      <c r="M80" s="881"/>
      <c r="N80" s="129"/>
      <c r="O80" s="1278"/>
    </row>
    <row r="81" spans="1:15" x14ac:dyDescent="0.2">
      <c r="A81" s="125"/>
      <c r="B81" s="884"/>
      <c r="C81" s="880"/>
      <c r="D81" s="880"/>
      <c r="E81" s="129"/>
      <c r="F81" s="129"/>
      <c r="G81" s="880"/>
      <c r="H81" s="881"/>
      <c r="I81" s="880"/>
      <c r="J81" s="881"/>
      <c r="K81" s="129"/>
      <c r="L81" s="880"/>
      <c r="M81" s="881"/>
      <c r="N81" s="129"/>
      <c r="O81" s="1278"/>
    </row>
    <row r="82" spans="1:15" x14ac:dyDescent="0.2">
      <c r="A82" s="125"/>
      <c r="B82" s="884"/>
      <c r="C82" s="880"/>
      <c r="D82" s="880"/>
      <c r="E82" s="129"/>
      <c r="F82" s="129"/>
      <c r="G82" s="880"/>
      <c r="H82" s="881"/>
      <c r="I82" s="880"/>
      <c r="J82" s="881"/>
      <c r="K82" s="129"/>
      <c r="L82" s="880"/>
      <c r="M82" s="881"/>
      <c r="N82" s="129"/>
      <c r="O82" s="1278"/>
    </row>
    <row r="83" spans="1:15" ht="15.75" thickBot="1" x14ac:dyDescent="0.25">
      <c r="A83" s="147"/>
      <c r="B83" s="152"/>
      <c r="C83" s="149"/>
      <c r="D83" s="149"/>
      <c r="E83" s="148"/>
      <c r="F83" s="148"/>
      <c r="G83" s="149"/>
      <c r="H83" s="150"/>
      <c r="I83" s="149"/>
      <c r="J83" s="150"/>
      <c r="K83" s="148"/>
      <c r="L83" s="149"/>
      <c r="M83" s="150"/>
      <c r="N83" s="148"/>
      <c r="O83" s="1279"/>
    </row>
    <row r="84" spans="1:15" x14ac:dyDescent="0.2">
      <c r="A84" s="191"/>
      <c r="B84" s="192"/>
      <c r="C84" s="192"/>
      <c r="D84" s="192"/>
      <c r="E84" s="192"/>
      <c r="F84" s="192"/>
      <c r="G84" s="192"/>
      <c r="L84" s="192"/>
      <c r="M84" s="192"/>
      <c r="N84" s="193" t="s">
        <v>579</v>
      </c>
      <c r="O84" s="1274">
        <f>SUM(O74:O83)</f>
        <v>0</v>
      </c>
    </row>
    <row r="85" spans="1:15" ht="15.75" thickBot="1" x14ac:dyDescent="0.25">
      <c r="A85" s="137"/>
      <c r="B85" s="878"/>
      <c r="C85" s="878"/>
      <c r="D85" s="878"/>
      <c r="E85" s="878"/>
      <c r="F85" s="878"/>
      <c r="G85" s="878"/>
      <c r="L85" s="878"/>
      <c r="M85" s="878"/>
      <c r="N85" s="878" t="s">
        <v>252</v>
      </c>
      <c r="O85" s="1266"/>
    </row>
    <row r="86" spans="1:15" ht="15.75" thickBot="1" x14ac:dyDescent="0.25">
      <c r="A86" s="137"/>
      <c r="B86" s="878"/>
      <c r="C86" s="878"/>
      <c r="D86" s="878"/>
      <c r="E86" s="878"/>
      <c r="F86" s="878"/>
      <c r="G86" s="878"/>
      <c r="H86" s="785"/>
      <c r="I86" s="785"/>
      <c r="J86" s="785"/>
      <c r="K86" s="785"/>
      <c r="L86" s="878"/>
      <c r="M86" s="878"/>
      <c r="N86" s="1255"/>
      <c r="O86" s="1350"/>
    </row>
    <row r="87" spans="1:15" ht="15.75" thickTop="1" x14ac:dyDescent="0.2">
      <c r="A87" s="1177"/>
      <c r="B87" s="136"/>
      <c r="C87" s="136"/>
      <c r="D87" s="136"/>
      <c r="E87" s="136"/>
      <c r="F87" s="136"/>
      <c r="G87" s="136"/>
      <c r="L87" s="136"/>
      <c r="M87" s="136"/>
      <c r="N87" s="136" t="s">
        <v>580</v>
      </c>
      <c r="O87" s="1280">
        <f>O36+O54+O69+O84</f>
        <v>0</v>
      </c>
    </row>
    <row r="88" spans="1:15" ht="15.75" thickBot="1" x14ac:dyDescent="0.25">
      <c r="A88" s="137"/>
      <c r="B88" s="878"/>
      <c r="C88" s="878"/>
      <c r="D88" s="878"/>
      <c r="E88" s="878"/>
      <c r="F88" s="878"/>
      <c r="G88" s="878"/>
      <c r="L88" s="878"/>
      <c r="M88" s="878"/>
      <c r="N88" s="878" t="s">
        <v>252</v>
      </c>
      <c r="O88" s="1281">
        <f>O37+O54+O70+O85</f>
        <v>0</v>
      </c>
    </row>
    <row r="89" spans="1:15" ht="15.75" thickBot="1" x14ac:dyDescent="0.25">
      <c r="A89" s="787"/>
      <c r="B89" s="785"/>
      <c r="C89" s="785"/>
      <c r="D89" s="785"/>
      <c r="E89" s="785"/>
      <c r="F89" s="785"/>
      <c r="G89" s="785"/>
      <c r="H89" s="785"/>
      <c r="I89" s="785"/>
      <c r="J89" s="785"/>
      <c r="K89" s="785"/>
      <c r="L89" s="785"/>
      <c r="M89" s="785"/>
      <c r="N89" s="1256" t="s">
        <v>581</v>
      </c>
      <c r="O89" s="1351">
        <f>O87-O88</f>
        <v>0</v>
      </c>
    </row>
    <row r="90" spans="1:15" ht="15.75" thickTop="1" x14ac:dyDescent="0.2"/>
    <row r="91" spans="1:15" x14ac:dyDescent="0.2">
      <c r="B91" s="1257" t="s">
        <v>464</v>
      </c>
      <c r="G91" s="1258"/>
      <c r="H91" s="1258"/>
    </row>
    <row r="92" spans="1:15" x14ac:dyDescent="0.2">
      <c r="B92" s="1257" t="s">
        <v>466</v>
      </c>
    </row>
    <row r="93" spans="1:15" x14ac:dyDescent="0.2">
      <c r="A93" s="641"/>
      <c r="B93" s="1257" t="s">
        <v>468</v>
      </c>
      <c r="C93" s="641"/>
      <c r="D93" s="641"/>
      <c r="E93" s="641"/>
      <c r="F93" s="641"/>
      <c r="G93" s="641"/>
      <c r="H93" s="641"/>
      <c r="I93" s="641"/>
      <c r="J93" s="641"/>
      <c r="K93" s="641"/>
    </row>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28">
    <mergeCell ref="A3:C3"/>
    <mergeCell ref="H3:I3"/>
    <mergeCell ref="D6:E6"/>
    <mergeCell ref="I6:K6"/>
    <mergeCell ref="B21:F21"/>
    <mergeCell ref="G21:K21"/>
    <mergeCell ref="A22:A23"/>
    <mergeCell ref="D22:D23"/>
    <mergeCell ref="E22:E23"/>
    <mergeCell ref="F22:F23"/>
    <mergeCell ref="G22:G23"/>
    <mergeCell ref="M22:M23"/>
    <mergeCell ref="N22:N23"/>
    <mergeCell ref="O22:O23"/>
    <mergeCell ref="F43:G43"/>
    <mergeCell ref="H43:J43"/>
    <mergeCell ref="L21:L23"/>
    <mergeCell ref="H22:H23"/>
    <mergeCell ref="I22:I23"/>
    <mergeCell ref="J22:J23"/>
    <mergeCell ref="K22:K23"/>
    <mergeCell ref="L73:M73"/>
    <mergeCell ref="C58:D58"/>
    <mergeCell ref="E58:F58"/>
    <mergeCell ref="G58:H58"/>
    <mergeCell ref="I58:J58"/>
    <mergeCell ref="G73:H73"/>
    <mergeCell ref="I73:J73"/>
  </mergeCells>
  <phoneticPr fontId="46" type="noConversion"/>
  <printOptions horizontalCentered="1"/>
  <pageMargins left="0.55118110236220474" right="0.55118110236220474" top="0.82677165354330717" bottom="0.78740157480314965" header="0.51181102362204722" footer="0.51181102362204722"/>
  <pageSetup paperSize="9" scale="66" orientation="portrait" horizontalDpi="4294967293" verticalDpi="2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J4" sqref="J4"/>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888"/>
      <c r="B1" s="713"/>
      <c r="C1" s="713"/>
      <c r="D1" s="889" t="s">
        <v>427</v>
      </c>
      <c r="E1" s="890"/>
      <c r="F1" s="890"/>
      <c r="G1" s="713"/>
      <c r="H1" s="713"/>
      <c r="I1" s="713"/>
      <c r="J1" s="713"/>
      <c r="K1" s="713"/>
      <c r="L1" s="713"/>
      <c r="M1" s="714" t="s">
        <v>428</v>
      </c>
      <c r="N1" s="767"/>
      <c r="O1" s="714"/>
    </row>
    <row r="2" spans="1:15" x14ac:dyDescent="0.2">
      <c r="A2" s="768"/>
      <c r="B2" s="715"/>
      <c r="C2" s="757"/>
      <c r="D2" s="757" t="s">
        <v>429</v>
      </c>
      <c r="E2" s="757"/>
      <c r="F2" s="757"/>
      <c r="G2" s="757"/>
      <c r="H2" s="757"/>
      <c r="I2" s="757"/>
      <c r="J2" s="757"/>
      <c r="K2" s="757"/>
      <c r="L2" s="757"/>
      <c r="M2" s="757"/>
      <c r="N2" s="715" t="s">
        <v>430</v>
      </c>
      <c r="O2" s="717"/>
    </row>
    <row r="3" spans="1:15" x14ac:dyDescent="0.2">
      <c r="A3" s="768"/>
      <c r="B3" s="715"/>
      <c r="C3" s="757"/>
      <c r="D3" s="757"/>
      <c r="E3" s="757"/>
      <c r="F3" s="757"/>
      <c r="G3" s="757"/>
      <c r="H3" s="757"/>
      <c r="I3" s="757"/>
      <c r="J3" s="757"/>
      <c r="K3" s="757"/>
      <c r="L3" s="757"/>
      <c r="M3" s="757"/>
      <c r="N3" s="757"/>
      <c r="O3" s="717"/>
    </row>
    <row r="4" spans="1:15" x14ac:dyDescent="0.2">
      <c r="A4" s="768"/>
      <c r="B4" s="715"/>
      <c r="C4" s="757"/>
      <c r="D4" s="757"/>
      <c r="F4" s="757"/>
      <c r="G4" s="757"/>
      <c r="H4" s="757"/>
      <c r="I4" s="1323" t="s">
        <v>431</v>
      </c>
      <c r="J4" s="1389">
        <f>'Input Data'!$E$28</f>
        <v>0</v>
      </c>
      <c r="K4" s="757"/>
      <c r="L4" s="757"/>
      <c r="M4" s="1323" t="s">
        <v>432</v>
      </c>
      <c r="N4" s="723"/>
      <c r="O4" s="1391"/>
    </row>
    <row r="5" spans="1:15" x14ac:dyDescent="0.2">
      <c r="A5" s="768"/>
      <c r="B5" s="715"/>
      <c r="C5" s="757"/>
      <c r="D5" s="757"/>
      <c r="E5" s="1323" t="s">
        <v>433</v>
      </c>
      <c r="F5" s="1390">
        <f>'Input Data'!$E$6</f>
        <v>0</v>
      </c>
      <c r="G5" s="1324"/>
      <c r="H5" s="1325"/>
      <c r="I5" s="757"/>
      <c r="J5" s="757"/>
      <c r="K5" s="757"/>
      <c r="L5" s="757"/>
      <c r="M5" s="893" t="s">
        <v>434</v>
      </c>
      <c r="N5" s="1669"/>
      <c r="O5" s="1670"/>
    </row>
    <row r="6" spans="1:15" x14ac:dyDescent="0.2">
      <c r="A6" s="894" t="s">
        <v>435</v>
      </c>
      <c r="B6" s="715"/>
      <c r="C6" s="895"/>
      <c r="D6" s="722" t="s">
        <v>353</v>
      </c>
      <c r="E6" s="723"/>
      <c r="F6" s="723"/>
      <c r="G6" s="723"/>
      <c r="H6" s="723"/>
      <c r="I6" s="723"/>
      <c r="J6" s="723"/>
      <c r="K6" s="723"/>
      <c r="L6" s="723"/>
      <c r="M6" s="723"/>
      <c r="N6" s="757"/>
      <c r="O6" s="717"/>
    </row>
    <row r="7" spans="1:15" x14ac:dyDescent="0.2">
      <c r="A7" s="894" t="s">
        <v>436</v>
      </c>
      <c r="B7" s="715"/>
      <c r="C7" s="892"/>
      <c r="D7" s="722" t="s">
        <v>353</v>
      </c>
      <c r="E7" s="723"/>
      <c r="F7" s="723"/>
      <c r="G7" s="723"/>
      <c r="H7" s="723"/>
      <c r="I7" s="723"/>
      <c r="J7" s="896"/>
      <c r="K7" s="723"/>
      <c r="L7" s="723"/>
      <c r="M7" s="723"/>
      <c r="N7" s="757"/>
      <c r="O7" s="717"/>
    </row>
    <row r="8" spans="1:15" x14ac:dyDescent="0.2">
      <c r="A8" s="768"/>
      <c r="B8" s="715"/>
      <c r="C8" s="757"/>
      <c r="D8" s="715"/>
      <c r="E8" s="715"/>
      <c r="F8" s="715"/>
      <c r="G8" s="715"/>
      <c r="H8" s="715"/>
      <c r="I8" s="715"/>
      <c r="J8" s="897"/>
      <c r="K8" s="715"/>
      <c r="L8" s="715"/>
      <c r="M8" s="715"/>
      <c r="N8" s="715"/>
      <c r="O8" s="717"/>
    </row>
    <row r="9" spans="1:15" x14ac:dyDescent="0.2">
      <c r="A9" s="894" t="s">
        <v>437</v>
      </c>
      <c r="B9" s="715"/>
      <c r="C9" s="722" t="s">
        <v>438</v>
      </c>
      <c r="D9" s="757"/>
      <c r="E9" s="757"/>
      <c r="F9" s="757"/>
      <c r="G9" s="757"/>
      <c r="H9" s="715"/>
      <c r="I9" s="715"/>
      <c r="J9" s="757"/>
      <c r="K9" s="757"/>
      <c r="L9" s="757"/>
      <c r="M9" s="757"/>
      <c r="N9" s="757"/>
      <c r="O9" s="717"/>
    </row>
    <row r="10" spans="1:15" x14ac:dyDescent="0.2">
      <c r="A10" s="898" t="s">
        <v>439</v>
      </c>
      <c r="B10" s="899"/>
      <c r="C10" s="900"/>
      <c r="D10" s="900"/>
      <c r="E10" s="900"/>
      <c r="F10" s="900"/>
      <c r="G10" s="900"/>
      <c r="H10" s="901" t="s">
        <v>440</v>
      </c>
      <c r="I10" s="902"/>
      <c r="J10" s="903" t="s">
        <v>441</v>
      </c>
      <c r="K10" s="760" t="s">
        <v>442</v>
      </c>
      <c r="L10" s="904"/>
      <c r="M10" s="905"/>
      <c r="N10" s="906" t="s">
        <v>443</v>
      </c>
      <c r="O10" s="907" t="s">
        <v>444</v>
      </c>
    </row>
    <row r="11" spans="1:15" x14ac:dyDescent="0.2">
      <c r="A11" s="908"/>
      <c r="B11" s="909"/>
      <c r="C11" s="910"/>
      <c r="D11" s="901" t="s">
        <v>445</v>
      </c>
      <c r="E11" s="911"/>
      <c r="F11" s="909" t="s">
        <v>446</v>
      </c>
      <c r="G11" s="911"/>
      <c r="H11" s="751" t="s">
        <v>447</v>
      </c>
      <c r="I11" s="715"/>
      <c r="J11" s="912" t="s">
        <v>448</v>
      </c>
      <c r="K11" s="913" t="s">
        <v>449</v>
      </c>
      <c r="L11" s="909" t="s">
        <v>450</v>
      </c>
      <c r="M11" s="903" t="s">
        <v>451</v>
      </c>
      <c r="N11" s="914" t="s">
        <v>452</v>
      </c>
      <c r="O11" s="915" t="s">
        <v>453</v>
      </c>
    </row>
    <row r="12" spans="1:15" x14ac:dyDescent="0.2">
      <c r="A12" s="916"/>
      <c r="B12" s="917" t="s">
        <v>4</v>
      </c>
      <c r="C12" s="918"/>
      <c r="D12" s="919" t="s">
        <v>454</v>
      </c>
      <c r="E12" s="918"/>
      <c r="F12" s="920" t="s">
        <v>454</v>
      </c>
      <c r="G12" s="918"/>
      <c r="H12" s="1671" t="s">
        <v>455</v>
      </c>
      <c r="I12" s="1672"/>
      <c r="J12" s="921" t="s">
        <v>456</v>
      </c>
      <c r="K12" s="917" t="s">
        <v>457</v>
      </c>
      <c r="L12" s="920" t="s">
        <v>458</v>
      </c>
      <c r="M12" s="922" t="s">
        <v>459</v>
      </c>
      <c r="N12" s="921" t="s">
        <v>460</v>
      </c>
      <c r="O12" s="923" t="s">
        <v>461</v>
      </c>
    </row>
    <row r="13" spans="1:15" x14ac:dyDescent="0.2">
      <c r="A13" s="924" t="s">
        <v>462</v>
      </c>
      <c r="B13" s="925"/>
      <c r="C13" s="926"/>
      <c r="D13" s="1673"/>
      <c r="E13" s="1674"/>
      <c r="F13" s="925"/>
      <c r="G13" s="926"/>
      <c r="H13" s="927"/>
      <c r="I13" s="928"/>
      <c r="J13" s="929"/>
      <c r="K13" s="930"/>
      <c r="L13" s="931"/>
      <c r="M13" s="932"/>
      <c r="N13" s="926"/>
      <c r="O13" s="933"/>
    </row>
    <row r="14" spans="1:15" x14ac:dyDescent="0.2">
      <c r="A14" s="934" t="s">
        <v>463</v>
      </c>
      <c r="B14" s="935"/>
      <c r="C14" s="739"/>
      <c r="D14" s="917"/>
      <c r="E14" s="936"/>
      <c r="F14" s="935"/>
      <c r="G14" s="739"/>
      <c r="H14" s="937"/>
      <c r="I14" s="938"/>
      <c r="J14" s="939"/>
      <c r="K14" s="940"/>
      <c r="L14" s="940"/>
      <c r="M14" s="941"/>
      <c r="N14" s="921"/>
      <c r="O14" s="942"/>
    </row>
    <row r="15" spans="1:15" x14ac:dyDescent="0.2">
      <c r="A15" s="943"/>
      <c r="B15" s="944"/>
      <c r="C15" s="715"/>
      <c r="D15" s="914"/>
      <c r="E15" s="719"/>
      <c r="F15" s="944"/>
      <c r="G15" s="715"/>
      <c r="H15" s="715"/>
      <c r="I15" s="715"/>
      <c r="J15" s="895" t="s">
        <v>414</v>
      </c>
      <c r="K15" s="914" t="s">
        <v>416</v>
      </c>
      <c r="L15" s="895" t="s">
        <v>418</v>
      </c>
      <c r="M15" s="914" t="s">
        <v>419</v>
      </c>
      <c r="N15" s="715"/>
      <c r="O15" s="945" t="s">
        <v>8</v>
      </c>
    </row>
    <row r="16" spans="1:15" ht="15.75" thickBot="1" x14ac:dyDescent="0.25">
      <c r="A16" s="768" t="s">
        <v>464</v>
      </c>
      <c r="B16" s="944"/>
      <c r="C16" s="715"/>
      <c r="D16" s="914"/>
      <c r="E16" s="719"/>
      <c r="F16" s="944"/>
      <c r="G16" s="715"/>
      <c r="H16" s="715"/>
      <c r="I16" s="715"/>
      <c r="J16" s="722" t="s">
        <v>465</v>
      </c>
      <c r="K16" s="715"/>
      <c r="L16" s="790"/>
      <c r="M16" s="722"/>
      <c r="N16" s="715"/>
      <c r="O16" s="946">
        <f>J13+J14+K13+K14+L13+L14+M13+M14</f>
        <v>0</v>
      </c>
    </row>
    <row r="17" spans="1:15" x14ac:dyDescent="0.2">
      <c r="A17" s="768" t="s">
        <v>466</v>
      </c>
      <c r="B17" s="944"/>
      <c r="C17" s="715"/>
      <c r="D17" s="914"/>
      <c r="E17" s="947"/>
      <c r="F17" s="944"/>
      <c r="G17" s="715"/>
      <c r="H17" s="715"/>
      <c r="I17" s="715"/>
      <c r="J17" s="914"/>
      <c r="K17" s="948"/>
      <c r="L17" s="949"/>
      <c r="M17" s="950"/>
      <c r="N17" s="951" t="s">
        <v>467</v>
      </c>
      <c r="O17" s="952" t="s">
        <v>8</v>
      </c>
    </row>
    <row r="18" spans="1:15" ht="15.75" thickBot="1" x14ac:dyDescent="0.25">
      <c r="A18" s="953" t="s">
        <v>468</v>
      </c>
      <c r="B18" s="954"/>
      <c r="C18" s="764"/>
      <c r="D18" s="955"/>
      <c r="E18" s="956"/>
      <c r="F18" s="954"/>
      <c r="G18" s="764"/>
      <c r="H18" s="764"/>
      <c r="I18" s="764"/>
      <c r="J18" s="955"/>
      <c r="K18" s="957" t="s">
        <v>469</v>
      </c>
      <c r="L18" s="956"/>
      <c r="M18" s="955"/>
      <c r="N18" s="958">
        <v>0</v>
      </c>
      <c r="O18" s="959"/>
    </row>
    <row r="19" spans="1:15" ht="15.75" thickTop="1" x14ac:dyDescent="0.2">
      <c r="A19" s="768"/>
      <c r="B19" s="944"/>
      <c r="C19" s="715"/>
      <c r="D19" s="914"/>
      <c r="E19" s="947"/>
      <c r="F19" s="944"/>
      <c r="G19" s="715"/>
      <c r="H19" s="715"/>
      <c r="I19" s="715"/>
      <c r="J19" s="914"/>
      <c r="K19" s="944"/>
      <c r="L19" s="947"/>
      <c r="M19" s="914"/>
      <c r="N19" s="914"/>
      <c r="O19" s="960"/>
    </row>
    <row r="20" spans="1:15" x14ac:dyDescent="0.2">
      <c r="A20" s="898" t="s">
        <v>470</v>
      </c>
      <c r="B20" s="900"/>
      <c r="C20" s="899"/>
      <c r="D20" s="900"/>
      <c r="E20" s="900"/>
      <c r="F20" s="900"/>
      <c r="G20" s="900"/>
      <c r="H20" s="900"/>
      <c r="I20" s="900"/>
      <c r="J20" s="900"/>
      <c r="K20" s="900"/>
      <c r="L20" s="900"/>
      <c r="M20" s="900"/>
      <c r="N20" s="900"/>
      <c r="O20" s="961"/>
    </row>
    <row r="21" spans="1:15" x14ac:dyDescent="0.2">
      <c r="A21" s="962"/>
      <c r="B21" s="899" t="s">
        <v>471</v>
      </c>
      <c r="C21" s="739"/>
      <c r="D21" s="900"/>
      <c r="E21" s="900"/>
      <c r="F21" s="900"/>
      <c r="G21" s="900"/>
      <c r="H21" s="963"/>
      <c r="I21" s="899" t="s">
        <v>472</v>
      </c>
      <c r="J21" s="900"/>
      <c r="K21" s="899"/>
      <c r="L21" s="900"/>
      <c r="M21" s="964" t="s">
        <v>473</v>
      </c>
      <c r="N21" s="760"/>
      <c r="O21" s="965"/>
    </row>
    <row r="22" spans="1:15" x14ac:dyDescent="0.2">
      <c r="A22" s="966" t="s">
        <v>474</v>
      </c>
      <c r="B22" s="918"/>
      <c r="C22" s="792"/>
      <c r="D22" s="967" t="s">
        <v>475</v>
      </c>
      <c r="E22" s="918"/>
      <c r="F22" s="918"/>
      <c r="G22" s="918"/>
      <c r="H22" s="968" t="s">
        <v>476</v>
      </c>
      <c r="I22" s="900"/>
      <c r="J22" s="900"/>
      <c r="K22" s="969" t="s">
        <v>477</v>
      </c>
      <c r="L22" s="900"/>
      <c r="M22" s="970" t="s">
        <v>478</v>
      </c>
      <c r="N22" s="971" t="s">
        <v>469</v>
      </c>
      <c r="O22" s="972"/>
    </row>
    <row r="23" spans="1:15" x14ac:dyDescent="0.2">
      <c r="A23" s="934" t="s">
        <v>457</v>
      </c>
      <c r="B23" s="967" t="s">
        <v>4</v>
      </c>
      <c r="C23" s="918"/>
      <c r="D23" s="967" t="s">
        <v>457</v>
      </c>
      <c r="E23" s="918"/>
      <c r="F23" s="967" t="s">
        <v>4</v>
      </c>
      <c r="G23" s="918"/>
      <c r="H23" s="1684" t="s">
        <v>457</v>
      </c>
      <c r="I23" s="1685"/>
      <c r="J23" s="973" t="s">
        <v>4</v>
      </c>
      <c r="K23" s="973" t="s">
        <v>457</v>
      </c>
      <c r="L23" s="973" t="s">
        <v>4</v>
      </c>
      <c r="M23" s="974" t="s">
        <v>457</v>
      </c>
      <c r="N23" s="975" t="s">
        <v>467</v>
      </c>
      <c r="O23" s="976" t="s">
        <v>479</v>
      </c>
    </row>
    <row r="24" spans="1:15" x14ac:dyDescent="0.2">
      <c r="A24" s="977"/>
      <c r="B24" s="978"/>
      <c r="C24" s="723"/>
      <c r="D24" s="979"/>
      <c r="E24" s="980"/>
      <c r="F24" s="978"/>
      <c r="G24" s="723"/>
      <c r="H24" s="981"/>
      <c r="I24" s="982"/>
      <c r="J24" s="983"/>
      <c r="K24" s="978"/>
      <c r="L24" s="983"/>
      <c r="M24" s="984"/>
      <c r="N24" s="985"/>
      <c r="O24" s="986"/>
    </row>
    <row r="25" spans="1:15" x14ac:dyDescent="0.2">
      <c r="A25" s="977"/>
      <c r="B25" s="978"/>
      <c r="C25" s="723"/>
      <c r="D25" s="979"/>
      <c r="E25" s="980"/>
      <c r="F25" s="978"/>
      <c r="G25" s="723"/>
      <c r="H25" s="981"/>
      <c r="I25" s="982"/>
      <c r="J25" s="983"/>
      <c r="K25" s="978"/>
      <c r="L25" s="983"/>
      <c r="M25" s="984"/>
      <c r="N25" s="985"/>
      <c r="O25" s="986"/>
    </row>
    <row r="26" spans="1:15" x14ac:dyDescent="0.2">
      <c r="A26" s="987"/>
      <c r="B26" s="935"/>
      <c r="C26" s="739"/>
      <c r="D26" s="988"/>
      <c r="E26" s="989"/>
      <c r="F26" s="935"/>
      <c r="G26" s="739"/>
      <c r="H26" s="981"/>
      <c r="I26" s="938"/>
      <c r="J26" s="990"/>
      <c r="K26" s="935"/>
      <c r="L26" s="990"/>
      <c r="M26" s="991"/>
      <c r="N26" s="921"/>
      <c r="O26" s="992"/>
    </row>
    <row r="27" spans="1:15" ht="15.75" thickBot="1" x14ac:dyDescent="0.25">
      <c r="A27" s="993"/>
      <c r="B27" s="994"/>
      <c r="C27" s="994"/>
      <c r="D27" s="994"/>
      <c r="E27" s="994"/>
      <c r="F27" s="994"/>
      <c r="G27" s="994"/>
      <c r="H27" s="995"/>
      <c r="I27" s="994"/>
      <c r="J27" s="994"/>
      <c r="K27" s="994"/>
      <c r="L27" s="996" t="s">
        <v>480</v>
      </c>
      <c r="M27" s="997"/>
      <c r="N27" s="998"/>
      <c r="O27" s="999"/>
    </row>
    <row r="28" spans="1:15" ht="15.75" thickTop="1" x14ac:dyDescent="0.2">
      <c r="A28" s="768"/>
      <c r="B28" s="715"/>
      <c r="C28" s="757"/>
      <c r="D28" s="757"/>
      <c r="E28" s="757"/>
      <c r="F28" s="757"/>
      <c r="G28" s="757"/>
      <c r="H28" s="722"/>
      <c r="I28" s="715"/>
      <c r="J28" s="895"/>
      <c r="K28" s="914"/>
      <c r="L28" s="895"/>
      <c r="M28" s="914"/>
      <c r="N28" s="715"/>
      <c r="O28" s="717"/>
    </row>
    <row r="29" spans="1:15" x14ac:dyDescent="0.2">
      <c r="A29" s="894" t="s">
        <v>481</v>
      </c>
      <c r="B29" s="715"/>
      <c r="C29" s="739"/>
      <c r="D29" s="757"/>
      <c r="E29" s="757"/>
      <c r="F29" s="757"/>
      <c r="G29" s="757"/>
      <c r="H29" s="757"/>
      <c r="I29" s="757"/>
      <c r="J29" s="757"/>
      <c r="K29" s="757"/>
      <c r="L29" s="757"/>
      <c r="M29" s="757"/>
      <c r="N29" s="757"/>
      <c r="O29" s="717"/>
    </row>
    <row r="30" spans="1:15" x14ac:dyDescent="0.2">
      <c r="A30" s="898" t="s">
        <v>482</v>
      </c>
      <c r="B30" s="899"/>
      <c r="C30" s="739"/>
      <c r="D30" s="900"/>
      <c r="E30" s="900"/>
      <c r="F30" s="900"/>
      <c r="G30" s="1000"/>
      <c r="H30" s="715"/>
      <c r="I30" s="757"/>
      <c r="J30" s="969" t="s">
        <v>483</v>
      </c>
      <c r="K30" s="1001"/>
      <c r="L30" s="900"/>
      <c r="M30" s="900"/>
      <c r="N30" s="900"/>
      <c r="O30" s="1002"/>
    </row>
    <row r="31" spans="1:15" x14ac:dyDescent="0.2">
      <c r="A31" s="966" t="s">
        <v>484</v>
      </c>
      <c r="B31" s="918"/>
      <c r="C31" s="1003"/>
      <c r="D31" s="891" t="s">
        <v>485</v>
      </c>
      <c r="E31" s="757"/>
      <c r="F31" s="761" t="s">
        <v>486</v>
      </c>
      <c r="G31" s="754"/>
      <c r="H31" s="715"/>
      <c r="I31" s="757"/>
      <c r="J31" s="969" t="s">
        <v>487</v>
      </c>
      <c r="K31" s="900"/>
      <c r="L31" s="900"/>
      <c r="M31" s="900"/>
      <c r="N31" s="900"/>
      <c r="O31" s="1004" t="s">
        <v>488</v>
      </c>
    </row>
    <row r="32" spans="1:15" x14ac:dyDescent="0.2">
      <c r="A32" s="934" t="s">
        <v>467</v>
      </c>
      <c r="B32" s="1005" t="s">
        <v>489</v>
      </c>
      <c r="C32" s="1006"/>
      <c r="D32" s="1007" t="s">
        <v>490</v>
      </c>
      <c r="E32" s="918"/>
      <c r="F32" s="1008" t="s">
        <v>491</v>
      </c>
      <c r="G32" s="938"/>
      <c r="H32" s="914"/>
      <c r="I32" s="757"/>
      <c r="J32" s="1008" t="s">
        <v>492</v>
      </c>
      <c r="K32" s="739"/>
      <c r="L32" s="1009"/>
      <c r="M32" s="1010"/>
      <c r="N32" s="1010"/>
      <c r="O32" s="1011"/>
    </row>
    <row r="33" spans="1:15" x14ac:dyDescent="0.2">
      <c r="A33" s="1012">
        <v>0</v>
      </c>
      <c r="B33" s="1013"/>
      <c r="C33" s="1014"/>
      <c r="D33" s="1015"/>
      <c r="E33" s="1016" t="s">
        <v>493</v>
      </c>
      <c r="F33" s="1017">
        <f>A33*D33</f>
        <v>0</v>
      </c>
      <c r="G33" s="928"/>
      <c r="H33" s="914"/>
      <c r="I33" s="757"/>
      <c r="J33" s="903" t="s">
        <v>5</v>
      </c>
      <c r="K33" s="903" t="s">
        <v>5</v>
      </c>
      <c r="L33" s="903" t="s">
        <v>494</v>
      </c>
      <c r="M33" s="1018" t="s">
        <v>5</v>
      </c>
      <c r="N33" s="1018" t="s">
        <v>495</v>
      </c>
      <c r="O33" s="736" t="s">
        <v>496</v>
      </c>
    </row>
    <row r="34" spans="1:15" x14ac:dyDescent="0.2">
      <c r="A34" s="1019">
        <v>0</v>
      </c>
      <c r="B34" s="1020" t="s">
        <v>497</v>
      </c>
      <c r="C34" s="1021"/>
      <c r="D34" s="1022"/>
      <c r="E34" s="1023" t="s">
        <v>493</v>
      </c>
      <c r="F34" s="1024">
        <f>A34*D34</f>
        <v>0</v>
      </c>
      <c r="G34" s="982"/>
      <c r="H34" s="715"/>
      <c r="I34" s="757"/>
      <c r="J34" s="922" t="s">
        <v>498</v>
      </c>
      <c r="K34" s="922" t="s">
        <v>499</v>
      </c>
      <c r="L34" s="922" t="s">
        <v>500</v>
      </c>
      <c r="M34" s="975" t="s">
        <v>479</v>
      </c>
      <c r="N34" s="975" t="s">
        <v>490</v>
      </c>
      <c r="O34" s="1025" t="s">
        <v>491</v>
      </c>
    </row>
    <row r="35" spans="1:15" x14ac:dyDescent="0.2">
      <c r="A35" s="1026"/>
      <c r="B35" s="1027">
        <v>0</v>
      </c>
      <c r="C35" s="1028" t="s">
        <v>501</v>
      </c>
      <c r="D35" s="1029"/>
      <c r="E35" s="1030" t="s">
        <v>502</v>
      </c>
      <c r="F35" s="1031">
        <f>B35*D35</f>
        <v>0</v>
      </c>
      <c r="G35" s="1028"/>
      <c r="H35" s="715"/>
      <c r="I35" s="757"/>
      <c r="J35" s="1032"/>
      <c r="K35" s="1033"/>
      <c r="L35" s="1034"/>
      <c r="M35" s="1035"/>
      <c r="N35" s="1036"/>
      <c r="O35" s="1037"/>
    </row>
    <row r="36" spans="1:15" x14ac:dyDescent="0.2">
      <c r="A36" s="1038" t="s">
        <v>497</v>
      </c>
      <c r="B36" s="1039">
        <v>0</v>
      </c>
      <c r="C36" s="739" t="s">
        <v>501</v>
      </c>
      <c r="D36" s="1040"/>
      <c r="E36" s="1041" t="s">
        <v>502</v>
      </c>
      <c r="F36" s="1042">
        <f>B36*D36</f>
        <v>0</v>
      </c>
      <c r="G36" s="938"/>
      <c r="H36" s="715"/>
      <c r="I36" s="757"/>
      <c r="J36" s="939">
        <f>M27</f>
        <v>0</v>
      </c>
      <c r="K36" s="1043" t="s">
        <v>503</v>
      </c>
      <c r="L36" s="939"/>
      <c r="M36" s="941">
        <f>J36-L36</f>
        <v>0</v>
      </c>
      <c r="N36" s="1044"/>
      <c r="O36" s="1045">
        <f>M36*N36</f>
        <v>0</v>
      </c>
    </row>
    <row r="37" spans="1:15" ht="15.75" thickBot="1" x14ac:dyDescent="0.25">
      <c r="A37" s="1046"/>
      <c r="B37" s="1047"/>
      <c r="C37" s="1047"/>
      <c r="D37" s="1048" t="s">
        <v>504</v>
      </c>
      <c r="E37" s="1049"/>
      <c r="F37" s="1050">
        <f>SUM(F33:F36)</f>
        <v>0</v>
      </c>
      <c r="G37" s="1051"/>
      <c r="H37" s="764"/>
      <c r="I37" s="764"/>
      <c r="J37" s="1052"/>
      <c r="K37" s="1047"/>
      <c r="L37" s="1047"/>
      <c r="M37" s="1048" t="s">
        <v>505</v>
      </c>
      <c r="N37" s="764"/>
      <c r="O37" s="1053">
        <f>SUM(O35:O36)</f>
        <v>0</v>
      </c>
    </row>
    <row r="38" spans="1:15" ht="15.75" thickTop="1" x14ac:dyDescent="0.2">
      <c r="A38" s="768"/>
      <c r="B38" s="715"/>
      <c r="C38" s="757"/>
      <c r="D38" s="722"/>
      <c r="E38" s="715"/>
      <c r="F38" s="1054"/>
      <c r="G38" s="715"/>
      <c r="H38" s="757"/>
      <c r="I38" s="757"/>
      <c r="J38" s="757"/>
      <c r="K38" s="757"/>
      <c r="L38" s="757"/>
      <c r="M38" s="757"/>
      <c r="N38" s="757"/>
      <c r="O38" s="717"/>
    </row>
    <row r="39" spans="1:15" x14ac:dyDescent="0.2">
      <c r="A39" s="894" t="s">
        <v>506</v>
      </c>
      <c r="B39" s="722"/>
      <c r="C39" s="739"/>
      <c r="D39" s="757"/>
      <c r="E39" s="757"/>
      <c r="F39" s="737"/>
      <c r="G39" s="757"/>
      <c r="H39" s="757"/>
      <c r="I39" s="757"/>
      <c r="J39" s="757"/>
      <c r="K39" s="739"/>
      <c r="L39" s="757"/>
      <c r="M39" s="757"/>
      <c r="N39" s="757"/>
      <c r="O39" s="717"/>
    </row>
    <row r="40" spans="1:15" x14ac:dyDescent="0.2">
      <c r="A40" s="1055" t="s">
        <v>39</v>
      </c>
      <c r="B40" s="1056" t="s">
        <v>507</v>
      </c>
      <c r="C40" s="753"/>
      <c r="D40" s="1057" t="s">
        <v>508</v>
      </c>
      <c r="E40" s="910"/>
      <c r="F40" s="901"/>
      <c r="G40" s="1058"/>
      <c r="H40" s="1056"/>
      <c r="I40" s="1058"/>
      <c r="J40" s="1059" t="s">
        <v>46</v>
      </c>
      <c r="K40" s="1060" t="s">
        <v>509</v>
      </c>
      <c r="L40" s="1059" t="s">
        <v>490</v>
      </c>
      <c r="M40" s="1675" t="s">
        <v>150</v>
      </c>
      <c r="N40" s="1676"/>
      <c r="O40" s="1061" t="s">
        <v>6</v>
      </c>
    </row>
    <row r="41" spans="1:15" x14ac:dyDescent="0.2">
      <c r="A41" s="934" t="s">
        <v>40</v>
      </c>
      <c r="B41" s="967" t="s">
        <v>510</v>
      </c>
      <c r="C41" s="918"/>
      <c r="D41" s="967" t="s">
        <v>510</v>
      </c>
      <c r="E41" s="918"/>
      <c r="F41" s="967" t="s">
        <v>511</v>
      </c>
      <c r="G41" s="918"/>
      <c r="H41" s="791" t="s">
        <v>5</v>
      </c>
      <c r="I41" s="1007" t="s">
        <v>488</v>
      </c>
      <c r="J41" s="973" t="s">
        <v>12</v>
      </c>
      <c r="K41" s="967" t="s">
        <v>512</v>
      </c>
      <c r="L41" s="973" t="s">
        <v>513</v>
      </c>
      <c r="M41" s="973" t="s">
        <v>245</v>
      </c>
      <c r="N41" s="973" t="s">
        <v>514</v>
      </c>
      <c r="O41" s="1025" t="s">
        <v>515</v>
      </c>
    </row>
    <row r="42" spans="1:15" x14ac:dyDescent="0.2">
      <c r="A42" s="1062" t="s">
        <v>516</v>
      </c>
      <c r="B42" s="760"/>
      <c r="C42" s="753"/>
      <c r="D42" s="760"/>
      <c r="E42" s="753"/>
      <c r="F42" s="760"/>
      <c r="G42" s="753"/>
      <c r="H42" s="1063"/>
      <c r="I42" s="753"/>
      <c r="J42" s="913"/>
      <c r="K42" s="913"/>
      <c r="L42" s="1064"/>
      <c r="M42" s="1065"/>
      <c r="N42" s="760"/>
      <c r="O42" s="1066"/>
    </row>
    <row r="43" spans="1:15" x14ac:dyDescent="0.2">
      <c r="A43" s="1067" t="s">
        <v>517</v>
      </c>
      <c r="B43" s="1068"/>
      <c r="C43" s="723" t="s">
        <v>488</v>
      </c>
      <c r="D43" s="1068"/>
      <c r="E43" s="723" t="s">
        <v>488</v>
      </c>
      <c r="F43" s="1068"/>
      <c r="G43" s="723" t="s">
        <v>488</v>
      </c>
      <c r="H43" s="1069">
        <f>B43+D43+F43</f>
        <v>0</v>
      </c>
      <c r="I43" s="723" t="s">
        <v>488</v>
      </c>
      <c r="J43" s="979" t="s">
        <v>518</v>
      </c>
      <c r="K43" s="979"/>
      <c r="L43" s="1070"/>
      <c r="M43" s="1071">
        <v>0.14000000000000001</v>
      </c>
      <c r="N43" s="1072"/>
      <c r="O43" s="1073">
        <f>H43*L43/100+N43/(1+M43)</f>
        <v>0</v>
      </c>
    </row>
    <row r="44" spans="1:15" x14ac:dyDescent="0.2">
      <c r="A44" s="1074"/>
      <c r="B44" s="937"/>
      <c r="C44" s="739"/>
      <c r="D44" s="937"/>
      <c r="E44" s="739"/>
      <c r="F44" s="937"/>
      <c r="G44" s="739"/>
      <c r="H44" s="1075"/>
      <c r="I44" s="739"/>
      <c r="J44" s="917" t="s">
        <v>519</v>
      </c>
      <c r="K44" s="917"/>
      <c r="L44" s="1076"/>
      <c r="M44" s="743"/>
      <c r="N44" s="1077">
        <f>N43/1.14</f>
        <v>0</v>
      </c>
      <c r="O44" s="1078"/>
    </row>
    <row r="45" spans="1:15" ht="15.75" thickBot="1" x14ac:dyDescent="0.25">
      <c r="A45" s="1046"/>
      <c r="B45" s="1047"/>
      <c r="C45" s="1047"/>
      <c r="D45" s="1047"/>
      <c r="E45" s="1047"/>
      <c r="F45" s="1047"/>
      <c r="G45" s="1047"/>
      <c r="H45" s="1079"/>
      <c r="I45" s="1047"/>
      <c r="J45" s="1047"/>
      <c r="K45" s="1080"/>
      <c r="L45" s="994"/>
      <c r="M45" s="1048" t="s">
        <v>520</v>
      </c>
      <c r="N45" s="1049"/>
      <c r="O45" s="1081">
        <f>SUM(O42:O44)</f>
        <v>0</v>
      </c>
    </row>
    <row r="46" spans="1:15" ht="15.75" thickTop="1" x14ac:dyDescent="0.2">
      <c r="A46" s="768"/>
      <c r="B46" s="715"/>
      <c r="C46" s="715"/>
      <c r="D46" s="715"/>
      <c r="E46" s="715"/>
      <c r="F46" s="715"/>
      <c r="G46" s="715"/>
      <c r="H46" s="715"/>
      <c r="I46" s="715"/>
      <c r="J46" s="715"/>
      <c r="K46" s="715"/>
      <c r="L46" s="715"/>
      <c r="M46" s="715"/>
      <c r="N46" s="715"/>
      <c r="O46" s="717"/>
    </row>
    <row r="47" spans="1:15" ht="15.75" thickBot="1" x14ac:dyDescent="0.25">
      <c r="A47" s="1082" t="s">
        <v>521</v>
      </c>
      <c r="B47" s="1083"/>
      <c r="C47" s="1084"/>
      <c r="D47" s="1084"/>
      <c r="E47" s="1084"/>
      <c r="F47" s="1084"/>
      <c r="G47" s="1084"/>
      <c r="H47" s="1084"/>
      <c r="I47" s="1084"/>
      <c r="J47" s="1084"/>
      <c r="K47" s="1084"/>
      <c r="L47" s="1084"/>
      <c r="M47" s="1084"/>
      <c r="N47" s="764"/>
      <c r="O47" s="717"/>
    </row>
    <row r="48" spans="1:15" ht="16.5" thickTop="1" thickBot="1" x14ac:dyDescent="0.25">
      <c r="A48" s="1085" t="s">
        <v>4</v>
      </c>
      <c r="B48" s="1086"/>
      <c r="C48" s="1086"/>
      <c r="D48" s="1677" t="s">
        <v>522</v>
      </c>
      <c r="E48" s="1678"/>
      <c r="F48" s="1679"/>
      <c r="G48" s="1087"/>
      <c r="H48" s="1088" t="s">
        <v>523</v>
      </c>
      <c r="I48" s="1087"/>
      <c r="J48" s="1089"/>
      <c r="K48" s="1090"/>
      <c r="L48" s="1677" t="s">
        <v>50</v>
      </c>
      <c r="M48" s="1680"/>
      <c r="N48" s="1681"/>
      <c r="O48" s="1091" t="s">
        <v>6</v>
      </c>
    </row>
    <row r="49" spans="1:15" x14ac:dyDescent="0.2">
      <c r="A49" s="1092"/>
      <c r="B49" s="1093"/>
      <c r="C49" s="1093"/>
      <c r="D49" s="1094" t="s">
        <v>296</v>
      </c>
      <c r="E49" s="1093"/>
      <c r="F49" s="1095"/>
      <c r="G49" s="1096"/>
      <c r="H49" s="1097"/>
      <c r="I49" s="1097"/>
      <c r="J49" s="1097"/>
      <c r="K49" s="1098"/>
      <c r="L49" s="1096"/>
      <c r="M49" s="1099"/>
      <c r="N49" s="1100"/>
      <c r="O49" s="1101">
        <v>0</v>
      </c>
    </row>
    <row r="50" spans="1:15" ht="15.75" thickBot="1" x14ac:dyDescent="0.25">
      <c r="A50" s="1102"/>
      <c r="B50" s="1103"/>
      <c r="C50" s="1084"/>
      <c r="D50" s="1104"/>
      <c r="E50" s="1084"/>
      <c r="F50" s="1105"/>
      <c r="G50" s="1104"/>
      <c r="H50" s="1084"/>
      <c r="I50" s="1084"/>
      <c r="J50" s="1084"/>
      <c r="K50" s="1105"/>
      <c r="L50" s="1106"/>
      <c r="M50" s="1049"/>
      <c r="N50" s="1051"/>
      <c r="O50" s="1107"/>
    </row>
    <row r="51" spans="1:15" ht="15.75" thickTop="1" x14ac:dyDescent="0.2">
      <c r="A51" s="768"/>
      <c r="B51" s="715"/>
      <c r="C51" s="715"/>
      <c r="D51" s="715"/>
      <c r="E51" s="715"/>
      <c r="F51" s="715"/>
      <c r="G51" s="715"/>
      <c r="H51" s="715"/>
      <c r="I51" s="715"/>
      <c r="J51" s="715"/>
      <c r="K51" s="715"/>
      <c r="L51" s="715"/>
      <c r="M51" s="715"/>
      <c r="N51" s="715"/>
      <c r="O51" s="717"/>
    </row>
    <row r="52" spans="1:15" x14ac:dyDescent="0.2">
      <c r="A52" s="1108" t="s">
        <v>524</v>
      </c>
      <c r="B52" s="739"/>
      <c r="C52" s="739"/>
      <c r="D52" s="739"/>
      <c r="E52" s="739"/>
      <c r="F52" s="739"/>
      <c r="G52" s="739"/>
      <c r="H52" s="739"/>
      <c r="I52" s="739"/>
      <c r="J52" s="739"/>
      <c r="K52" s="739"/>
      <c r="L52" s="739"/>
      <c r="M52" s="739"/>
      <c r="N52" s="739"/>
      <c r="O52" s="735"/>
    </row>
    <row r="53" spans="1:15" x14ac:dyDescent="0.2">
      <c r="A53" s="966" t="s">
        <v>4</v>
      </c>
      <c r="B53" s="1007"/>
      <c r="C53" s="918"/>
      <c r="D53" s="937"/>
      <c r="E53" s="1009" t="s">
        <v>525</v>
      </c>
      <c r="F53" s="739"/>
      <c r="G53" s="739"/>
      <c r="H53" s="739"/>
      <c r="I53" s="739"/>
      <c r="J53" s="937"/>
      <c r="K53" s="1009" t="s">
        <v>50</v>
      </c>
      <c r="L53" s="739"/>
      <c r="M53" s="739"/>
      <c r="N53" s="1109" t="s">
        <v>5</v>
      </c>
      <c r="O53" s="1025" t="s">
        <v>6</v>
      </c>
    </row>
    <row r="54" spans="1:15" x14ac:dyDescent="0.2">
      <c r="A54" s="768"/>
      <c r="B54" s="757"/>
      <c r="C54" s="757"/>
      <c r="D54" s="751"/>
      <c r="E54" s="757"/>
      <c r="F54" s="757"/>
      <c r="G54" s="793"/>
      <c r="H54" s="757"/>
      <c r="I54" s="757"/>
      <c r="J54" s="751"/>
      <c r="K54" s="757"/>
      <c r="L54" s="757"/>
      <c r="M54" s="757"/>
      <c r="N54" s="743"/>
      <c r="O54" s="740"/>
    </row>
    <row r="55" spans="1:15" x14ac:dyDescent="0.2">
      <c r="A55" s="1110"/>
      <c r="B55" s="918"/>
      <c r="C55" s="918"/>
      <c r="D55" s="919"/>
      <c r="E55" s="792"/>
      <c r="F55" s="792"/>
      <c r="G55" s="792"/>
      <c r="H55" s="792"/>
      <c r="I55" s="792"/>
      <c r="J55" s="917"/>
      <c r="K55" s="792"/>
      <c r="L55" s="739"/>
      <c r="M55" s="739"/>
      <c r="N55" s="975">
        <v>4</v>
      </c>
      <c r="O55" s="1111">
        <v>0</v>
      </c>
    </row>
    <row r="56" spans="1:15" x14ac:dyDescent="0.2">
      <c r="A56" s="1112" t="s">
        <v>526</v>
      </c>
      <c r="B56" s="1113"/>
      <c r="C56" s="739"/>
      <c r="D56" s="751"/>
      <c r="E56" s="1114"/>
      <c r="F56" s="1114"/>
      <c r="G56" s="911"/>
      <c r="H56" s="911"/>
      <c r="I56" s="911"/>
      <c r="J56" s="760"/>
      <c r="K56" s="911"/>
      <c r="L56" s="911"/>
      <c r="M56" s="753"/>
      <c r="N56" s="1065"/>
      <c r="O56" s="1061" t="s">
        <v>527</v>
      </c>
    </row>
    <row r="57" spans="1:15" x14ac:dyDescent="0.2">
      <c r="A57" s="934" t="s">
        <v>528</v>
      </c>
      <c r="B57" s="967" t="s">
        <v>463</v>
      </c>
      <c r="C57" s="918"/>
      <c r="D57" s="967" t="s">
        <v>471</v>
      </c>
      <c r="E57" s="918"/>
      <c r="F57" s="918"/>
      <c r="G57" s="918"/>
      <c r="H57" s="918"/>
      <c r="I57" s="918"/>
      <c r="J57" s="1008" t="s">
        <v>529</v>
      </c>
      <c r="K57" s="1115"/>
      <c r="L57" s="1115"/>
      <c r="M57" s="1115"/>
      <c r="N57" s="975" t="s">
        <v>5</v>
      </c>
      <c r="O57" s="1025" t="s">
        <v>530</v>
      </c>
    </row>
    <row r="58" spans="1:15" x14ac:dyDescent="0.2">
      <c r="A58" s="1019"/>
      <c r="B58" s="1116"/>
      <c r="C58" s="1117"/>
      <c r="D58" s="1068"/>
      <c r="E58" s="723"/>
      <c r="F58" s="723"/>
      <c r="G58" s="723"/>
      <c r="H58" s="723"/>
      <c r="I58" s="723"/>
      <c r="J58" s="1068"/>
      <c r="K58" s="723"/>
      <c r="L58" s="723"/>
      <c r="M58" s="723"/>
      <c r="N58" s="1118" t="s">
        <v>531</v>
      </c>
      <c r="O58" s="1119">
        <v>0</v>
      </c>
    </row>
    <row r="59" spans="1:15" x14ac:dyDescent="0.2">
      <c r="A59" s="1120"/>
      <c r="B59" s="920"/>
      <c r="C59" s="918"/>
      <c r="D59" s="1121" t="s">
        <v>532</v>
      </c>
      <c r="E59" s="1122" t="s">
        <v>533</v>
      </c>
      <c r="F59" s="792"/>
      <c r="G59" s="792"/>
      <c r="H59" s="792"/>
      <c r="I59" s="792"/>
      <c r="J59" s="919" t="s">
        <v>534</v>
      </c>
      <c r="K59" s="792"/>
      <c r="L59" s="792"/>
      <c r="M59" s="792"/>
      <c r="N59" s="922" t="s">
        <v>535</v>
      </c>
      <c r="O59" s="1123">
        <v>0</v>
      </c>
    </row>
    <row r="60" spans="1:15" x14ac:dyDescent="0.2">
      <c r="A60" s="1124"/>
      <c r="B60" s="1125"/>
      <c r="C60" s="1126"/>
      <c r="D60" s="1126"/>
      <c r="E60" s="1126"/>
      <c r="F60" s="1126"/>
      <c r="G60" s="1126"/>
      <c r="H60" s="1126"/>
      <c r="I60" s="1126"/>
      <c r="J60" s="1127" t="s">
        <v>536</v>
      </c>
      <c r="K60" s="900"/>
      <c r="L60" s="900"/>
      <c r="M60" s="900"/>
      <c r="N60" s="1109" t="s">
        <v>535</v>
      </c>
      <c r="O60" s="1128">
        <f>O59</f>
        <v>0</v>
      </c>
    </row>
    <row r="61" spans="1:15" ht="15.75" thickBot="1" x14ac:dyDescent="0.25">
      <c r="A61" s="1046"/>
      <c r="B61" s="1047"/>
      <c r="C61" s="1047"/>
      <c r="D61" s="1047"/>
      <c r="E61" s="1047"/>
      <c r="F61" s="1047"/>
      <c r="G61" s="1047"/>
      <c r="H61" s="1047"/>
      <c r="I61" s="1129"/>
      <c r="J61" s="1130" t="s">
        <v>537</v>
      </c>
      <c r="K61" s="764"/>
      <c r="L61" s="764"/>
      <c r="M61" s="764"/>
      <c r="N61" s="764"/>
      <c r="O61" s="1131">
        <f>O58+O55+O45+O37+F37</f>
        <v>0</v>
      </c>
    </row>
    <row r="62" spans="1:15" ht="15.75" thickTop="1" x14ac:dyDescent="0.2"/>
    <row r="63" spans="1:15" x14ac:dyDescent="0.2">
      <c r="A63" s="1132" t="s">
        <v>538</v>
      </c>
      <c r="B63" s="1682" t="s">
        <v>539</v>
      </c>
      <c r="C63" s="1683"/>
      <c r="D63" s="1683"/>
      <c r="E63" s="1683"/>
      <c r="F63" s="1683"/>
      <c r="G63" s="1683"/>
      <c r="H63" s="1683"/>
      <c r="I63" s="1683"/>
      <c r="J63" s="1683"/>
      <c r="K63" s="1683"/>
      <c r="L63" s="1683"/>
      <c r="M63" s="1683"/>
      <c r="N63" s="1683"/>
      <c r="O63" s="1683"/>
    </row>
    <row r="64" spans="1:15" x14ac:dyDescent="0.2">
      <c r="A64" s="1133"/>
      <c r="B64" s="1134"/>
      <c r="J64" s="1135"/>
    </row>
    <row r="65" spans="1:15" ht="56.25" customHeight="1" x14ac:dyDescent="0.2">
      <c r="A65" s="1133"/>
      <c r="B65" s="1682" t="s">
        <v>540</v>
      </c>
      <c r="C65" s="1683"/>
      <c r="D65" s="1683"/>
      <c r="E65" s="1683"/>
      <c r="F65" s="1683"/>
      <c r="G65" s="1683"/>
      <c r="H65" s="1683"/>
      <c r="I65" s="1683"/>
      <c r="J65" s="1683"/>
      <c r="K65" s="1683"/>
      <c r="L65" s="1683"/>
      <c r="M65" s="1683"/>
      <c r="N65" s="1683"/>
      <c r="O65" s="1683"/>
    </row>
  </sheetData>
  <mergeCells count="9">
    <mergeCell ref="B63:O63"/>
    <mergeCell ref="B65:O65"/>
    <mergeCell ref="H23:I23"/>
    <mergeCell ref="N5:O5"/>
    <mergeCell ref="H12:I12"/>
    <mergeCell ref="D13:E13"/>
    <mergeCell ref="M40:N40"/>
    <mergeCell ref="D48:F48"/>
    <mergeCell ref="L48:N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43"/>
  </sheetPr>
  <dimension ref="A1:J66"/>
  <sheetViews>
    <sheetView zoomScale="75" zoomScaleNormal="75" zoomScaleSheetLayoutView="75" workbookViewId="0">
      <selection activeCell="G3" sqref="G3"/>
    </sheetView>
  </sheetViews>
  <sheetFormatPr defaultRowHeight="15" x14ac:dyDescent="0.2"/>
  <cols>
    <col min="1" max="1" width="6.109375" customWidth="1"/>
    <col min="2" max="2" width="9.33203125" customWidth="1"/>
    <col min="3" max="3" width="12.44140625" customWidth="1"/>
    <col min="8" max="8" width="10.109375" customWidth="1"/>
    <col min="9" max="9" width="10.21875" customWidth="1"/>
    <col min="10" max="10" width="13.44140625" customWidth="1"/>
  </cols>
  <sheetData>
    <row r="1" spans="1:10" ht="18.75" thickTop="1" x14ac:dyDescent="0.2">
      <c r="A1" s="1282" t="s">
        <v>52</v>
      </c>
      <c r="B1" s="1302"/>
      <c r="C1" s="112"/>
      <c r="D1" s="112"/>
      <c r="E1" s="112"/>
      <c r="F1" s="112"/>
      <c r="G1" s="112"/>
      <c r="H1" s="112"/>
      <c r="I1" s="112"/>
      <c r="J1" s="113"/>
    </row>
    <row r="2" spans="1:10" ht="15.75" x14ac:dyDescent="0.2">
      <c r="A2" s="114" t="s">
        <v>149</v>
      </c>
      <c r="B2" s="255"/>
      <c r="C2" s="97"/>
      <c r="D2" s="97"/>
      <c r="E2" s="97"/>
      <c r="F2" s="181" t="s">
        <v>157</v>
      </c>
      <c r="G2" s="97"/>
      <c r="H2" s="97"/>
      <c r="I2" s="97"/>
      <c r="J2" s="161"/>
    </row>
    <row r="3" spans="1:10" ht="15.75" x14ac:dyDescent="0.2">
      <c r="A3" s="1306"/>
      <c r="B3" s="1140" t="s">
        <v>25</v>
      </c>
      <c r="C3" s="1387">
        <f>'Input Data'!D28</f>
        <v>0</v>
      </c>
      <c r="D3" s="134"/>
      <c r="E3" s="1692" t="s">
        <v>213</v>
      </c>
      <c r="F3" s="1693"/>
      <c r="G3" s="1393">
        <f>'Input Data'!D6</f>
        <v>0</v>
      </c>
      <c r="H3" s="90"/>
      <c r="I3" s="90"/>
      <c r="J3" s="91"/>
    </row>
    <row r="4" spans="1:10" ht="15.75" thickBot="1" x14ac:dyDescent="0.25">
      <c r="A4" s="108"/>
      <c r="B4" s="93"/>
      <c r="C4" s="93"/>
      <c r="D4" s="93"/>
      <c r="E4" s="93"/>
      <c r="F4" s="93"/>
      <c r="G4" s="93"/>
      <c r="H4" s="93"/>
      <c r="I4" s="93"/>
      <c r="J4" s="109"/>
    </row>
    <row r="5" spans="1:10" ht="15.75" thickTop="1" x14ac:dyDescent="0.2">
      <c r="A5" s="162"/>
      <c r="B5" s="104"/>
      <c r="C5" s="104"/>
      <c r="D5" s="104"/>
      <c r="E5" s="104"/>
      <c r="F5" s="104"/>
      <c r="G5" s="104"/>
      <c r="H5" s="104"/>
      <c r="I5" s="104"/>
      <c r="J5" s="103"/>
    </row>
    <row r="6" spans="1:10" x14ac:dyDescent="0.2">
      <c r="A6" s="115" t="s">
        <v>13</v>
      </c>
      <c r="B6" s="1303"/>
      <c r="C6" s="101"/>
      <c r="D6" s="101"/>
      <c r="E6" s="101"/>
      <c r="F6" s="101"/>
      <c r="G6" s="101"/>
      <c r="H6" s="101"/>
      <c r="I6" s="101"/>
      <c r="J6" s="102"/>
    </row>
    <row r="7" spans="1:10" ht="30" x14ac:dyDescent="0.2">
      <c r="A7" s="869" t="s">
        <v>543</v>
      </c>
      <c r="B7" s="1170" t="s">
        <v>4</v>
      </c>
      <c r="C7" s="1307" t="s">
        <v>53</v>
      </c>
      <c r="D7" s="1141"/>
      <c r="E7" s="1141"/>
      <c r="F7" s="1141"/>
      <c r="G7" s="1142"/>
      <c r="H7" s="583" t="s">
        <v>16</v>
      </c>
      <c r="I7" s="583" t="s">
        <v>314</v>
      </c>
      <c r="J7" s="584" t="s">
        <v>38</v>
      </c>
    </row>
    <row r="8" spans="1:10" x14ac:dyDescent="0.2">
      <c r="A8" s="1308"/>
      <c r="B8" s="124"/>
      <c r="C8" s="1143"/>
      <c r="D8" s="1143"/>
      <c r="E8" s="1143"/>
      <c r="F8" s="1143"/>
      <c r="G8" s="1144"/>
      <c r="H8" s="157"/>
      <c r="I8" s="587"/>
      <c r="J8" s="566">
        <f t="shared" ref="J8:J14" si="0">H8*I8</f>
        <v>0</v>
      </c>
    </row>
    <row r="9" spans="1:10" x14ac:dyDescent="0.2">
      <c r="A9" s="125"/>
      <c r="B9" s="129"/>
      <c r="C9" s="1145"/>
      <c r="D9" s="1145"/>
      <c r="E9" s="1145"/>
      <c r="F9" s="1145"/>
      <c r="G9" s="1146"/>
      <c r="H9" s="129"/>
      <c r="I9" s="588"/>
      <c r="J9" s="566">
        <f t="shared" si="0"/>
        <v>0</v>
      </c>
    </row>
    <row r="10" spans="1:10" x14ac:dyDescent="0.2">
      <c r="A10" s="125"/>
      <c r="B10" s="129"/>
      <c r="C10" s="1145"/>
      <c r="D10" s="1145"/>
      <c r="E10" s="1145"/>
      <c r="F10" s="1145"/>
      <c r="G10" s="1146"/>
      <c r="H10" s="129"/>
      <c r="I10" s="588"/>
      <c r="J10" s="566">
        <f t="shared" si="0"/>
        <v>0</v>
      </c>
    </row>
    <row r="11" spans="1:10" x14ac:dyDescent="0.2">
      <c r="A11" s="125"/>
      <c r="B11" s="129"/>
      <c r="C11" s="1145"/>
      <c r="D11" s="1145"/>
      <c r="E11" s="1145"/>
      <c r="F11" s="1145"/>
      <c r="G11" s="1146"/>
      <c r="H11" s="129"/>
      <c r="I11" s="588"/>
      <c r="J11" s="566">
        <f t="shared" si="0"/>
        <v>0</v>
      </c>
    </row>
    <row r="12" spans="1:10" x14ac:dyDescent="0.2">
      <c r="A12" s="125"/>
      <c r="B12" s="129"/>
      <c r="C12" s="1145"/>
      <c r="D12" s="1145"/>
      <c r="E12" s="1145"/>
      <c r="F12" s="1145"/>
      <c r="G12" s="1146"/>
      <c r="H12" s="129"/>
      <c r="I12" s="588"/>
      <c r="J12" s="566">
        <f t="shared" si="0"/>
        <v>0</v>
      </c>
    </row>
    <row r="13" spans="1:10" x14ac:dyDescent="0.2">
      <c r="A13" s="125"/>
      <c r="B13" s="129"/>
      <c r="C13" s="1145"/>
      <c r="D13" s="1145"/>
      <c r="E13" s="1145"/>
      <c r="F13" s="1145"/>
      <c r="G13" s="1146"/>
      <c r="H13" s="129"/>
      <c r="I13" s="588"/>
      <c r="J13" s="566">
        <f t="shared" si="0"/>
        <v>0</v>
      </c>
    </row>
    <row r="14" spans="1:10" ht="15.75" thickBot="1" x14ac:dyDescent="0.25">
      <c r="A14" s="130"/>
      <c r="B14" s="131"/>
      <c r="C14" s="1147"/>
      <c r="D14" s="1147"/>
      <c r="E14" s="1147"/>
      <c r="F14" s="1147"/>
      <c r="G14" s="1148"/>
      <c r="H14" s="148"/>
      <c r="I14" s="589"/>
      <c r="J14" s="567">
        <f t="shared" si="0"/>
        <v>0</v>
      </c>
    </row>
    <row r="15" spans="1:10" x14ac:dyDescent="0.2">
      <c r="A15" s="191"/>
      <c r="B15" s="192"/>
      <c r="C15" s="192"/>
      <c r="D15" s="192"/>
      <c r="E15" s="192"/>
      <c r="F15" s="192"/>
      <c r="G15" s="192"/>
      <c r="H15" s="192"/>
      <c r="I15" s="590" t="s">
        <v>151</v>
      </c>
      <c r="J15" s="568">
        <f>SUM(J8:J14)</f>
        <v>0</v>
      </c>
    </row>
    <row r="16" spans="1:10" ht="15.75" thickBot="1" x14ac:dyDescent="0.25">
      <c r="A16" s="137"/>
      <c r="B16" s="1139"/>
      <c r="C16" s="106"/>
      <c r="D16" s="106"/>
      <c r="E16" s="106"/>
      <c r="F16" s="106"/>
      <c r="G16" s="106"/>
      <c r="H16" s="106"/>
      <c r="I16" s="591" t="s">
        <v>252</v>
      </c>
      <c r="J16" s="569"/>
    </row>
    <row r="17" spans="1:10" ht="15.75" thickTop="1" x14ac:dyDescent="0.2">
      <c r="A17" s="115" t="s">
        <v>14</v>
      </c>
      <c r="B17" s="1303"/>
      <c r="C17" s="116"/>
      <c r="D17" s="116"/>
      <c r="E17" s="116"/>
      <c r="F17" s="116"/>
      <c r="G17" s="116"/>
      <c r="H17" s="116"/>
      <c r="I17" s="592"/>
      <c r="J17" s="576"/>
    </row>
    <row r="18" spans="1:10" ht="30" x14ac:dyDescent="0.2">
      <c r="A18" s="869" t="s">
        <v>543</v>
      </c>
      <c r="B18" s="1170" t="s">
        <v>4</v>
      </c>
      <c r="C18" s="1307" t="s">
        <v>15</v>
      </c>
      <c r="D18" s="1141"/>
      <c r="E18" s="1141"/>
      <c r="F18" s="1142"/>
      <c r="G18" s="583" t="s">
        <v>16</v>
      </c>
      <c r="H18" s="583" t="s">
        <v>54</v>
      </c>
      <c r="I18" s="593" t="s">
        <v>314</v>
      </c>
      <c r="J18" s="585" t="s">
        <v>38</v>
      </c>
    </row>
    <row r="19" spans="1:10" x14ac:dyDescent="0.2">
      <c r="A19" s="1308"/>
      <c r="B19" s="124"/>
      <c r="C19" s="1143"/>
      <c r="D19" s="1143"/>
      <c r="E19" s="1143"/>
      <c r="F19" s="1144"/>
      <c r="G19" s="144"/>
      <c r="H19" s="144"/>
      <c r="I19" s="594"/>
      <c r="J19" s="566">
        <f t="shared" ref="J19:J33" si="1">G19*H19*I19</f>
        <v>0</v>
      </c>
    </row>
    <row r="20" spans="1:10" x14ac:dyDescent="0.2">
      <c r="A20" s="125"/>
      <c r="B20" s="129"/>
      <c r="C20" s="1145"/>
      <c r="D20" s="1145"/>
      <c r="E20" s="1145"/>
      <c r="F20" s="1146"/>
      <c r="G20" s="129"/>
      <c r="H20" s="129"/>
      <c r="I20" s="588"/>
      <c r="J20" s="566">
        <f t="shared" si="1"/>
        <v>0</v>
      </c>
    </row>
    <row r="21" spans="1:10" x14ac:dyDescent="0.2">
      <c r="A21" s="125"/>
      <c r="B21" s="129"/>
      <c r="C21" s="1145"/>
      <c r="D21" s="1145"/>
      <c r="E21" s="1145"/>
      <c r="F21" s="1146"/>
      <c r="G21" s="129"/>
      <c r="H21" s="129"/>
      <c r="I21" s="588"/>
      <c r="J21" s="566">
        <f t="shared" si="1"/>
        <v>0</v>
      </c>
    </row>
    <row r="22" spans="1:10" x14ac:dyDescent="0.2">
      <c r="A22" s="125"/>
      <c r="B22" s="129"/>
      <c r="C22" s="1145"/>
      <c r="D22" s="1145"/>
      <c r="E22" s="1145"/>
      <c r="F22" s="1146"/>
      <c r="G22" s="129"/>
      <c r="H22" s="129"/>
      <c r="I22" s="588"/>
      <c r="J22" s="566">
        <f t="shared" si="1"/>
        <v>0</v>
      </c>
    </row>
    <row r="23" spans="1:10" x14ac:dyDescent="0.2">
      <c r="A23" s="125"/>
      <c r="B23" s="129"/>
      <c r="C23" s="1145"/>
      <c r="D23" s="1145"/>
      <c r="E23" s="1145"/>
      <c r="F23" s="1146"/>
      <c r="G23" s="129"/>
      <c r="H23" s="129"/>
      <c r="I23" s="588"/>
      <c r="J23" s="566">
        <f t="shared" si="1"/>
        <v>0</v>
      </c>
    </row>
    <row r="24" spans="1:10" x14ac:dyDescent="0.2">
      <c r="A24" s="125"/>
      <c r="B24" s="129"/>
      <c r="C24" s="1145"/>
      <c r="D24" s="1145"/>
      <c r="E24" s="1145"/>
      <c r="F24" s="1146"/>
      <c r="G24" s="129"/>
      <c r="H24" s="129"/>
      <c r="I24" s="588"/>
      <c r="J24" s="566">
        <f t="shared" si="1"/>
        <v>0</v>
      </c>
    </row>
    <row r="25" spans="1:10" x14ac:dyDescent="0.2">
      <c r="A25" s="125"/>
      <c r="B25" s="129"/>
      <c r="C25" s="1145"/>
      <c r="D25" s="1145"/>
      <c r="E25" s="1145"/>
      <c r="F25" s="1146"/>
      <c r="G25" s="129"/>
      <c r="H25" s="129"/>
      <c r="I25" s="588"/>
      <c r="J25" s="566">
        <f t="shared" si="1"/>
        <v>0</v>
      </c>
    </row>
    <row r="26" spans="1:10" x14ac:dyDescent="0.2">
      <c r="A26" s="125"/>
      <c r="B26" s="129"/>
      <c r="C26" s="1145"/>
      <c r="D26" s="1145"/>
      <c r="E26" s="1145"/>
      <c r="F26" s="1146"/>
      <c r="G26" s="129"/>
      <c r="H26" s="129"/>
      <c r="I26" s="588"/>
      <c r="J26" s="566">
        <f t="shared" si="1"/>
        <v>0</v>
      </c>
    </row>
    <row r="27" spans="1:10" x14ac:dyDescent="0.2">
      <c r="A27" s="125"/>
      <c r="B27" s="129"/>
      <c r="C27" s="1145"/>
      <c r="D27" s="1145"/>
      <c r="E27" s="1145"/>
      <c r="F27" s="1146"/>
      <c r="G27" s="129"/>
      <c r="H27" s="129"/>
      <c r="I27" s="588"/>
      <c r="J27" s="566">
        <f t="shared" si="1"/>
        <v>0</v>
      </c>
    </row>
    <row r="28" spans="1:10" x14ac:dyDescent="0.2">
      <c r="A28" s="125"/>
      <c r="B28" s="129"/>
      <c r="C28" s="1145"/>
      <c r="D28" s="1145"/>
      <c r="E28" s="1145"/>
      <c r="F28" s="1146"/>
      <c r="G28" s="129"/>
      <c r="H28" s="129"/>
      <c r="I28" s="588"/>
      <c r="J28" s="566">
        <f t="shared" si="1"/>
        <v>0</v>
      </c>
    </row>
    <row r="29" spans="1:10" x14ac:dyDescent="0.2">
      <c r="A29" s="125"/>
      <c r="B29" s="129"/>
      <c r="C29" s="1145"/>
      <c r="D29" s="1145"/>
      <c r="E29" s="1145"/>
      <c r="F29" s="1146"/>
      <c r="G29" s="129"/>
      <c r="H29" s="129"/>
      <c r="I29" s="588"/>
      <c r="J29" s="566">
        <f t="shared" si="1"/>
        <v>0</v>
      </c>
    </row>
    <row r="30" spans="1:10" x14ac:dyDescent="0.2">
      <c r="A30" s="125"/>
      <c r="B30" s="129"/>
      <c r="C30" s="1145"/>
      <c r="D30" s="1145"/>
      <c r="E30" s="1145"/>
      <c r="F30" s="1146"/>
      <c r="G30" s="129"/>
      <c r="H30" s="129"/>
      <c r="I30" s="588"/>
      <c r="J30" s="566">
        <f t="shared" si="1"/>
        <v>0</v>
      </c>
    </row>
    <row r="31" spans="1:10" x14ac:dyDescent="0.2">
      <c r="A31" s="125"/>
      <c r="B31" s="129"/>
      <c r="C31" s="1145"/>
      <c r="D31" s="1145"/>
      <c r="E31" s="1145"/>
      <c r="F31" s="1146"/>
      <c r="G31" s="129"/>
      <c r="H31" s="129"/>
      <c r="I31" s="588"/>
      <c r="J31" s="566">
        <f t="shared" si="1"/>
        <v>0</v>
      </c>
    </row>
    <row r="32" spans="1:10" x14ac:dyDescent="0.2">
      <c r="A32" s="125"/>
      <c r="B32" s="129"/>
      <c r="C32" s="1145"/>
      <c r="D32" s="1145"/>
      <c r="E32" s="1145"/>
      <c r="F32" s="1146"/>
      <c r="G32" s="129"/>
      <c r="H32" s="129"/>
      <c r="I32" s="588"/>
      <c r="J32" s="566">
        <f t="shared" si="1"/>
        <v>0</v>
      </c>
    </row>
    <row r="33" spans="1:10" ht="15.75" thickBot="1" x14ac:dyDescent="0.25">
      <c r="A33" s="130"/>
      <c r="B33" s="131"/>
      <c r="C33" s="1147"/>
      <c r="D33" s="1147"/>
      <c r="E33" s="1147"/>
      <c r="F33" s="1148"/>
      <c r="G33" s="148"/>
      <c r="H33" s="148"/>
      <c r="I33" s="589"/>
      <c r="J33" s="567">
        <f t="shared" si="1"/>
        <v>0</v>
      </c>
    </row>
    <row r="34" spans="1:10" x14ac:dyDescent="0.2">
      <c r="A34" s="191"/>
      <c r="B34" s="192"/>
      <c r="C34" s="192"/>
      <c r="D34" s="192"/>
      <c r="E34" s="192"/>
      <c r="F34" s="192"/>
      <c r="G34" s="192"/>
      <c r="H34" s="192"/>
      <c r="I34" s="590" t="s">
        <v>152</v>
      </c>
      <c r="J34" s="577">
        <f>SUM(J19:J33)</f>
        <v>0</v>
      </c>
    </row>
    <row r="35" spans="1:10" ht="15.75" thickBot="1" x14ac:dyDescent="0.25">
      <c r="A35" s="137"/>
      <c r="B35" s="1139"/>
      <c r="C35" s="106"/>
      <c r="D35" s="106"/>
      <c r="E35" s="106"/>
      <c r="F35" s="106"/>
      <c r="G35" s="106"/>
      <c r="H35" s="106"/>
      <c r="I35" s="591" t="s">
        <v>252</v>
      </c>
      <c r="J35" s="569"/>
    </row>
    <row r="36" spans="1:10" ht="15.75" thickTop="1" x14ac:dyDescent="0.2">
      <c r="A36" s="115" t="s">
        <v>55</v>
      </c>
      <c r="B36" s="1303"/>
      <c r="C36" s="116"/>
      <c r="D36" s="116"/>
      <c r="E36" s="116"/>
      <c r="F36" s="116"/>
      <c r="G36" s="116"/>
      <c r="H36" s="116"/>
      <c r="I36" s="592"/>
      <c r="J36" s="576"/>
    </row>
    <row r="37" spans="1:10" ht="30" x14ac:dyDescent="0.2">
      <c r="A37" s="869" t="s">
        <v>543</v>
      </c>
      <c r="B37" s="1170" t="s">
        <v>4</v>
      </c>
      <c r="C37" s="1307" t="s">
        <v>15</v>
      </c>
      <c r="D37" s="1141"/>
      <c r="E37" s="1141"/>
      <c r="F37" s="1141"/>
      <c r="G37" s="1142"/>
      <c r="H37" s="586" t="s">
        <v>56</v>
      </c>
      <c r="I37" s="593" t="s">
        <v>314</v>
      </c>
      <c r="J37" s="585" t="s">
        <v>38</v>
      </c>
    </row>
    <row r="38" spans="1:10" x14ac:dyDescent="0.2">
      <c r="A38" s="1308"/>
      <c r="B38" s="124"/>
      <c r="C38" s="1143"/>
      <c r="D38" s="1143"/>
      <c r="E38" s="1143"/>
      <c r="F38" s="1143"/>
      <c r="G38" s="1144"/>
      <c r="H38" s="144"/>
      <c r="I38" s="594"/>
      <c r="J38" s="565">
        <f t="shared" ref="J38:J44" si="2">H38*I38</f>
        <v>0</v>
      </c>
    </row>
    <row r="39" spans="1:10" x14ac:dyDescent="0.2">
      <c r="A39" s="125"/>
      <c r="B39" s="129"/>
      <c r="C39" s="1145"/>
      <c r="D39" s="1145"/>
      <c r="E39" s="1145"/>
      <c r="F39" s="1145"/>
      <c r="G39" s="1146"/>
      <c r="H39" s="129"/>
      <c r="I39" s="588"/>
      <c r="J39" s="566">
        <f t="shared" si="2"/>
        <v>0</v>
      </c>
    </row>
    <row r="40" spans="1:10" x14ac:dyDescent="0.2">
      <c r="A40" s="125"/>
      <c r="B40" s="129"/>
      <c r="C40" s="1145"/>
      <c r="D40" s="1145"/>
      <c r="E40" s="1145"/>
      <c r="F40" s="1145"/>
      <c r="G40" s="1146"/>
      <c r="H40" s="129"/>
      <c r="I40" s="588"/>
      <c r="J40" s="566">
        <f t="shared" si="2"/>
        <v>0</v>
      </c>
    </row>
    <row r="41" spans="1:10" x14ac:dyDescent="0.2">
      <c r="A41" s="125"/>
      <c r="B41" s="129"/>
      <c r="C41" s="1145"/>
      <c r="D41" s="1145"/>
      <c r="E41" s="1145"/>
      <c r="F41" s="1145"/>
      <c r="G41" s="1146"/>
      <c r="H41" s="129"/>
      <c r="I41" s="588"/>
      <c r="J41" s="566">
        <f t="shared" si="2"/>
        <v>0</v>
      </c>
    </row>
    <row r="42" spans="1:10" x14ac:dyDescent="0.2">
      <c r="A42" s="125"/>
      <c r="B42" s="129"/>
      <c r="C42" s="1145"/>
      <c r="D42" s="1145"/>
      <c r="E42" s="1145"/>
      <c r="F42" s="1145"/>
      <c r="G42" s="1146"/>
      <c r="H42" s="129"/>
      <c r="I42" s="588"/>
      <c r="J42" s="566">
        <f t="shared" si="2"/>
        <v>0</v>
      </c>
    </row>
    <row r="43" spans="1:10" x14ac:dyDescent="0.2">
      <c r="A43" s="125"/>
      <c r="B43" s="129"/>
      <c r="C43" s="1145"/>
      <c r="D43" s="1145"/>
      <c r="E43" s="1145"/>
      <c r="F43" s="1145"/>
      <c r="G43" s="1146"/>
      <c r="H43" s="129"/>
      <c r="I43" s="588"/>
      <c r="J43" s="566">
        <f t="shared" si="2"/>
        <v>0</v>
      </c>
    </row>
    <row r="44" spans="1:10" ht="15.75" thickBot="1" x14ac:dyDescent="0.25">
      <c r="A44" s="130"/>
      <c r="B44" s="131"/>
      <c r="C44" s="1147"/>
      <c r="D44" s="1147"/>
      <c r="E44" s="1147"/>
      <c r="F44" s="1147"/>
      <c r="G44" s="1148"/>
      <c r="H44" s="148"/>
      <c r="I44" s="589"/>
      <c r="J44" s="567">
        <f t="shared" si="2"/>
        <v>0</v>
      </c>
    </row>
    <row r="45" spans="1:10" x14ac:dyDescent="0.2">
      <c r="A45" s="191"/>
      <c r="B45" s="192"/>
      <c r="C45" s="192"/>
      <c r="D45" s="192"/>
      <c r="E45" s="192"/>
      <c r="F45" s="192"/>
      <c r="G45" s="192"/>
      <c r="H45" s="192"/>
      <c r="I45" s="590" t="s">
        <v>153</v>
      </c>
      <c r="J45" s="568">
        <f>SUM(J38:J44)</f>
        <v>0</v>
      </c>
    </row>
    <row r="46" spans="1:10" ht="15.75" thickBot="1" x14ac:dyDescent="0.25">
      <c r="A46" s="138"/>
      <c r="B46" s="139"/>
      <c r="C46" s="139"/>
      <c r="D46" s="139"/>
      <c r="E46" s="139"/>
      <c r="F46" s="139"/>
      <c r="G46" s="139"/>
      <c r="H46" s="139"/>
      <c r="I46" s="591" t="s">
        <v>252</v>
      </c>
      <c r="J46" s="569"/>
    </row>
    <row r="47" spans="1:10" ht="15.75" thickTop="1" x14ac:dyDescent="0.2">
      <c r="A47" s="182" t="s">
        <v>57</v>
      </c>
      <c r="B47" s="1304"/>
      <c r="C47" s="493"/>
      <c r="D47" s="493"/>
      <c r="E47" s="493"/>
      <c r="F47" s="493"/>
      <c r="G47" s="493"/>
      <c r="H47" s="493"/>
      <c r="I47" s="595"/>
      <c r="J47" s="578"/>
    </row>
    <row r="48" spans="1:10" ht="30" x14ac:dyDescent="0.2">
      <c r="A48" s="869" t="s">
        <v>543</v>
      </c>
      <c r="B48" s="1170" t="s">
        <v>4</v>
      </c>
      <c r="C48" s="586" t="s">
        <v>10</v>
      </c>
      <c r="D48" s="586" t="s">
        <v>58</v>
      </c>
      <c r="E48" s="1694" t="s">
        <v>59</v>
      </c>
      <c r="F48" s="1695"/>
      <c r="G48" s="583" t="s">
        <v>11</v>
      </c>
      <c r="H48" s="583" t="s">
        <v>12</v>
      </c>
      <c r="I48" s="593" t="s">
        <v>314</v>
      </c>
      <c r="J48" s="585" t="s">
        <v>38</v>
      </c>
    </row>
    <row r="49" spans="1:10" x14ac:dyDescent="0.2">
      <c r="A49" s="143"/>
      <c r="B49" s="1305"/>
      <c r="C49" s="144"/>
      <c r="D49" s="144">
        <v>100</v>
      </c>
      <c r="E49" s="1690"/>
      <c r="F49" s="1691"/>
      <c r="G49" s="144"/>
      <c r="H49" s="144"/>
      <c r="I49" s="573"/>
      <c r="J49" s="565">
        <f t="shared" ref="J49:J61" si="3">D49*I49</f>
        <v>0</v>
      </c>
    </row>
    <row r="50" spans="1:10" x14ac:dyDescent="0.2">
      <c r="A50" s="125"/>
      <c r="B50" s="1146"/>
      <c r="C50" s="129"/>
      <c r="D50" s="129"/>
      <c r="E50" s="1688"/>
      <c r="F50" s="1689"/>
      <c r="G50" s="129"/>
      <c r="H50" s="129"/>
      <c r="I50" s="574"/>
      <c r="J50" s="566">
        <f t="shared" si="3"/>
        <v>0</v>
      </c>
    </row>
    <row r="51" spans="1:10" x14ac:dyDescent="0.2">
      <c r="A51" s="125"/>
      <c r="B51" s="1146"/>
      <c r="C51" s="129"/>
      <c r="D51" s="129"/>
      <c r="E51" s="1688"/>
      <c r="F51" s="1689"/>
      <c r="G51" s="129"/>
      <c r="H51" s="129"/>
      <c r="I51" s="574"/>
      <c r="J51" s="566">
        <f t="shared" si="3"/>
        <v>0</v>
      </c>
    </row>
    <row r="52" spans="1:10" x14ac:dyDescent="0.2">
      <c r="A52" s="125"/>
      <c r="B52" s="1146"/>
      <c r="C52" s="129"/>
      <c r="D52" s="129"/>
      <c r="E52" s="1688"/>
      <c r="F52" s="1689"/>
      <c r="G52" s="129"/>
      <c r="H52" s="129"/>
      <c r="I52" s="574"/>
      <c r="J52" s="566">
        <f t="shared" si="3"/>
        <v>0</v>
      </c>
    </row>
    <row r="53" spans="1:10" x14ac:dyDescent="0.2">
      <c r="A53" s="125"/>
      <c r="B53" s="1146"/>
      <c r="C53" s="129"/>
      <c r="D53" s="129"/>
      <c r="E53" s="1688"/>
      <c r="F53" s="1689"/>
      <c r="G53" s="129"/>
      <c r="H53" s="129"/>
      <c r="I53" s="574"/>
      <c r="J53" s="566">
        <f t="shared" si="3"/>
        <v>0</v>
      </c>
    </row>
    <row r="54" spans="1:10" x14ac:dyDescent="0.2">
      <c r="A54" s="125"/>
      <c r="B54" s="1146"/>
      <c r="C54" s="129"/>
      <c r="D54" s="129"/>
      <c r="E54" s="1688"/>
      <c r="F54" s="1689"/>
      <c r="G54" s="129"/>
      <c r="H54" s="129"/>
      <c r="I54" s="574"/>
      <c r="J54" s="566">
        <f t="shared" si="3"/>
        <v>0</v>
      </c>
    </row>
    <row r="55" spans="1:10" x14ac:dyDescent="0.2">
      <c r="A55" s="125"/>
      <c r="B55" s="1146"/>
      <c r="C55" s="129"/>
      <c r="D55" s="129"/>
      <c r="E55" s="1688"/>
      <c r="F55" s="1689"/>
      <c r="G55" s="129"/>
      <c r="H55" s="129"/>
      <c r="I55" s="574"/>
      <c r="J55" s="566">
        <f t="shared" si="3"/>
        <v>0</v>
      </c>
    </row>
    <row r="56" spans="1:10" x14ac:dyDescent="0.2">
      <c r="A56" s="125"/>
      <c r="B56" s="1146"/>
      <c r="C56" s="129"/>
      <c r="D56" s="129"/>
      <c r="E56" s="1688"/>
      <c r="F56" s="1689"/>
      <c r="G56" s="129"/>
      <c r="H56" s="129"/>
      <c r="I56" s="574"/>
      <c r="J56" s="566">
        <f t="shared" si="3"/>
        <v>0</v>
      </c>
    </row>
    <row r="57" spans="1:10" x14ac:dyDescent="0.2">
      <c r="A57" s="125"/>
      <c r="B57" s="1146"/>
      <c r="C57" s="129"/>
      <c r="D57" s="129"/>
      <c r="E57" s="1688"/>
      <c r="F57" s="1689"/>
      <c r="G57" s="129"/>
      <c r="H57" s="129"/>
      <c r="I57" s="574"/>
      <c r="J57" s="566">
        <f t="shared" si="3"/>
        <v>0</v>
      </c>
    </row>
    <row r="58" spans="1:10" x14ac:dyDescent="0.2">
      <c r="A58" s="125"/>
      <c r="B58" s="1146"/>
      <c r="C58" s="129"/>
      <c r="D58" s="129"/>
      <c r="E58" s="1688"/>
      <c r="F58" s="1689"/>
      <c r="G58" s="129"/>
      <c r="H58" s="129"/>
      <c r="I58" s="574"/>
      <c r="J58" s="566">
        <f t="shared" si="3"/>
        <v>0</v>
      </c>
    </row>
    <row r="59" spans="1:10" x14ac:dyDescent="0.2">
      <c r="A59" s="125"/>
      <c r="B59" s="1146"/>
      <c r="C59" s="129"/>
      <c r="D59" s="129"/>
      <c r="E59" s="1688"/>
      <c r="F59" s="1689"/>
      <c r="G59" s="129"/>
      <c r="H59" s="129"/>
      <c r="I59" s="574"/>
      <c r="J59" s="566">
        <f t="shared" si="3"/>
        <v>0</v>
      </c>
    </row>
    <row r="60" spans="1:10" x14ac:dyDescent="0.2">
      <c r="A60" s="125"/>
      <c r="B60" s="1146"/>
      <c r="C60" s="129"/>
      <c r="D60" s="129"/>
      <c r="E60" s="1688"/>
      <c r="F60" s="1689"/>
      <c r="G60" s="129"/>
      <c r="H60" s="129"/>
      <c r="I60" s="574"/>
      <c r="J60" s="566">
        <f t="shared" si="3"/>
        <v>0</v>
      </c>
    </row>
    <row r="61" spans="1:10" x14ac:dyDescent="0.2">
      <c r="A61" s="130"/>
      <c r="B61" s="1148"/>
      <c r="C61" s="131"/>
      <c r="D61" s="131"/>
      <c r="E61" s="1686"/>
      <c r="F61" s="1687"/>
      <c r="G61" s="131"/>
      <c r="H61" s="131"/>
      <c r="I61" s="596"/>
      <c r="J61" s="579">
        <f t="shared" si="3"/>
        <v>0</v>
      </c>
    </row>
    <row r="62" spans="1:10" x14ac:dyDescent="0.2">
      <c r="A62" s="268"/>
      <c r="B62" s="269"/>
      <c r="C62" s="269"/>
      <c r="D62" s="269"/>
      <c r="E62" s="269"/>
      <c r="F62" s="269"/>
      <c r="G62" s="269"/>
      <c r="H62" s="269"/>
      <c r="I62" s="270" t="s">
        <v>154</v>
      </c>
      <c r="J62" s="580">
        <f>SUM(J49:J61)</f>
        <v>0</v>
      </c>
    </row>
    <row r="63" spans="1:10" ht="15.75" thickBot="1" x14ac:dyDescent="0.25">
      <c r="A63" s="268"/>
      <c r="B63" s="269"/>
      <c r="C63" s="269"/>
      <c r="D63" s="269"/>
      <c r="E63" s="269"/>
      <c r="F63" s="269"/>
      <c r="G63" s="269"/>
      <c r="H63" s="269"/>
      <c r="I63" s="274" t="s">
        <v>252</v>
      </c>
      <c r="J63" s="581"/>
    </row>
    <row r="64" spans="1:10" x14ac:dyDescent="0.2">
      <c r="A64" s="268"/>
      <c r="B64" s="269"/>
      <c r="C64" s="269"/>
      <c r="D64" s="269"/>
      <c r="E64" s="271"/>
      <c r="F64" s="271"/>
      <c r="G64" s="271"/>
      <c r="H64" s="271"/>
      <c r="I64" s="275" t="s">
        <v>209</v>
      </c>
      <c r="J64" s="568">
        <f>J15+J34+J45+J62</f>
        <v>0</v>
      </c>
    </row>
    <row r="65" spans="1:10" ht="15.75" thickBot="1" x14ac:dyDescent="0.25">
      <c r="A65" s="272"/>
      <c r="B65" s="273"/>
      <c r="C65" s="273"/>
      <c r="D65" s="273"/>
      <c r="E65" s="273"/>
      <c r="F65" s="273"/>
      <c r="G65" s="273"/>
      <c r="H65" s="273"/>
      <c r="I65" s="190" t="s">
        <v>252</v>
      </c>
      <c r="J65" s="582">
        <f>J16+J35+J46+J63</f>
        <v>0</v>
      </c>
    </row>
    <row r="66" spans="1:10"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15">
    <mergeCell ref="E3:F3"/>
    <mergeCell ref="E48:F48"/>
    <mergeCell ref="E53:F53"/>
    <mergeCell ref="E54:F54"/>
    <mergeCell ref="E55:F55"/>
    <mergeCell ref="E56:F56"/>
    <mergeCell ref="E49:F49"/>
    <mergeCell ref="E50:F50"/>
    <mergeCell ref="E51:F51"/>
    <mergeCell ref="E52:F52"/>
    <mergeCell ref="E61:F61"/>
    <mergeCell ref="E57:F57"/>
    <mergeCell ref="E58:F58"/>
    <mergeCell ref="E59:F59"/>
    <mergeCell ref="E60:F60"/>
  </mergeCells>
  <phoneticPr fontId="46" type="noConversion"/>
  <printOptions horizontalCentered="1"/>
  <pageMargins left="0.59055118110236227" right="0.47244094488188981" top="0.78740157480314965" bottom="0.78740157480314965" header="0.51181102362204722" footer="0.51181102362204722"/>
  <pageSetup paperSize="9" scale="65" orientation="portrait" horizontalDpi="300" verticalDpi="300" r:id="rId2"/>
  <headerFooter alignWithMargins="0"/>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pageSetUpPr fitToPage="1"/>
  </sheetPr>
  <dimension ref="A1:I62"/>
  <sheetViews>
    <sheetView zoomScale="75" zoomScaleNormal="75" zoomScaleSheetLayoutView="90" workbookViewId="0">
      <selection activeCell="D11" sqref="D11"/>
    </sheetView>
  </sheetViews>
  <sheetFormatPr defaultRowHeight="15" x14ac:dyDescent="0.2"/>
  <cols>
    <col min="1" max="1" width="8.109375" customWidth="1"/>
    <col min="2" max="2" width="12" customWidth="1"/>
    <col min="3" max="3" width="26.21875" customWidth="1"/>
    <col min="4" max="5" width="10.77734375" customWidth="1"/>
    <col min="6" max="6" width="9.33203125" customWidth="1"/>
    <col min="7" max="7" width="13.21875" customWidth="1"/>
    <col min="8" max="8" width="9" bestFit="1" customWidth="1"/>
    <col min="9" max="9" width="11.6640625" customWidth="1"/>
  </cols>
  <sheetData>
    <row r="1" spans="1:9" ht="18.75" thickTop="1" x14ac:dyDescent="0.2">
      <c r="A1" s="1151" t="s">
        <v>60</v>
      </c>
      <c r="B1" s="1291"/>
      <c r="C1" s="112"/>
      <c r="D1" s="112"/>
      <c r="E1" s="112"/>
      <c r="F1" s="112"/>
      <c r="G1" s="112"/>
      <c r="H1" s="112"/>
      <c r="I1" s="113"/>
    </row>
    <row r="2" spans="1:9" ht="15.75" x14ac:dyDescent="0.2">
      <c r="A2" s="114" t="s">
        <v>149</v>
      </c>
      <c r="B2" s="255"/>
      <c r="C2" s="90"/>
      <c r="D2" s="90"/>
      <c r="E2" s="90"/>
      <c r="F2" s="181" t="s">
        <v>157</v>
      </c>
      <c r="G2" s="90"/>
      <c r="H2" s="90"/>
      <c r="I2" s="91"/>
    </row>
    <row r="3" spans="1:9" ht="16.5" thickBot="1" x14ac:dyDescent="0.25">
      <c r="A3" s="1662" t="s">
        <v>25</v>
      </c>
      <c r="B3" s="1663"/>
      <c r="C3" s="1663"/>
      <c r="D3" s="1160">
        <f>'Input Data'!D28</f>
        <v>0</v>
      </c>
      <c r="E3" s="1696" t="s">
        <v>213</v>
      </c>
      <c r="F3" s="1665"/>
      <c r="G3" s="1386">
        <f>'Input Data'!D6</f>
        <v>0</v>
      </c>
      <c r="H3" s="93"/>
      <c r="I3" s="109"/>
    </row>
    <row r="4" spans="1:9" ht="15.75" thickTop="1" x14ac:dyDescent="0.2">
      <c r="A4" s="133"/>
      <c r="B4" s="879"/>
      <c r="C4" s="134"/>
      <c r="D4" s="140"/>
      <c r="E4" s="140"/>
      <c r="F4" s="140"/>
      <c r="G4" s="90"/>
      <c r="H4" s="90"/>
      <c r="I4" s="91"/>
    </row>
    <row r="5" spans="1:9" x14ac:dyDescent="0.2">
      <c r="A5" s="141" t="s">
        <v>61</v>
      </c>
      <c r="B5" s="1309"/>
      <c r="C5" s="116"/>
      <c r="D5" s="116"/>
      <c r="E5" s="116"/>
      <c r="F5" s="116"/>
      <c r="G5" s="116"/>
      <c r="H5" s="116"/>
      <c r="I5" s="117"/>
    </row>
    <row r="6" spans="1:9" ht="30" x14ac:dyDescent="0.2">
      <c r="A6" s="869" t="s">
        <v>543</v>
      </c>
      <c r="B6" s="1170" t="s">
        <v>62</v>
      </c>
      <c r="C6" s="121" t="s">
        <v>35</v>
      </c>
      <c r="D6" s="118" t="s">
        <v>22</v>
      </c>
      <c r="E6" s="120"/>
      <c r="F6" s="121" t="s">
        <v>100</v>
      </c>
      <c r="G6" s="121" t="s">
        <v>63</v>
      </c>
      <c r="H6" s="121" t="s">
        <v>314</v>
      </c>
      <c r="I6" s="142" t="s">
        <v>6</v>
      </c>
    </row>
    <row r="7" spans="1:9" x14ac:dyDescent="0.2">
      <c r="A7" s="143"/>
      <c r="B7" s="1305"/>
      <c r="C7" s="144"/>
      <c r="D7" s="145"/>
      <c r="E7" s="146"/>
      <c r="F7" s="144"/>
      <c r="G7" s="144"/>
      <c r="H7" s="573"/>
      <c r="I7" s="565">
        <f t="shared" ref="I7:I16" si="0">G7*H7</f>
        <v>0</v>
      </c>
    </row>
    <row r="8" spans="1:9" x14ac:dyDescent="0.2">
      <c r="A8" s="125"/>
      <c r="B8" s="1146"/>
      <c r="C8" s="129"/>
      <c r="D8" s="126"/>
      <c r="E8" s="128"/>
      <c r="F8" s="129"/>
      <c r="G8" s="129"/>
      <c r="H8" s="574"/>
      <c r="I8" s="566">
        <f t="shared" si="0"/>
        <v>0</v>
      </c>
    </row>
    <row r="9" spans="1:9" x14ac:dyDescent="0.2">
      <c r="A9" s="125"/>
      <c r="B9" s="1146"/>
      <c r="C9" s="129"/>
      <c r="D9" s="126"/>
      <c r="E9" s="128"/>
      <c r="F9" s="129"/>
      <c r="G9" s="129"/>
      <c r="H9" s="574"/>
      <c r="I9" s="566">
        <f t="shared" si="0"/>
        <v>0</v>
      </c>
    </row>
    <row r="10" spans="1:9" x14ac:dyDescent="0.2">
      <c r="A10" s="125"/>
      <c r="B10" s="1146"/>
      <c r="C10" s="129"/>
      <c r="D10" s="126"/>
      <c r="E10" s="128"/>
      <c r="F10" s="129"/>
      <c r="G10" s="129"/>
      <c r="H10" s="574"/>
      <c r="I10" s="566">
        <f t="shared" si="0"/>
        <v>0</v>
      </c>
    </row>
    <row r="11" spans="1:9" x14ac:dyDescent="0.2">
      <c r="A11" s="125"/>
      <c r="B11" s="1146"/>
      <c r="C11" s="129"/>
      <c r="D11" s="126"/>
      <c r="E11" s="128"/>
      <c r="F11" s="129"/>
      <c r="G11" s="129"/>
      <c r="H11" s="574"/>
      <c r="I11" s="566">
        <f t="shared" si="0"/>
        <v>0</v>
      </c>
    </row>
    <row r="12" spans="1:9" x14ac:dyDescent="0.2">
      <c r="A12" s="125"/>
      <c r="B12" s="1146"/>
      <c r="C12" s="129"/>
      <c r="D12" s="126"/>
      <c r="E12" s="128"/>
      <c r="F12" s="129"/>
      <c r="G12" s="129"/>
      <c r="H12" s="574"/>
      <c r="I12" s="566">
        <f t="shared" si="0"/>
        <v>0</v>
      </c>
    </row>
    <row r="13" spans="1:9" x14ac:dyDescent="0.2">
      <c r="A13" s="125"/>
      <c r="B13" s="1146"/>
      <c r="C13" s="129"/>
      <c r="D13" s="126"/>
      <c r="E13" s="128"/>
      <c r="F13" s="129"/>
      <c r="G13" s="129"/>
      <c r="H13" s="574"/>
      <c r="I13" s="566">
        <f t="shared" si="0"/>
        <v>0</v>
      </c>
    </row>
    <row r="14" spans="1:9" x14ac:dyDescent="0.2">
      <c r="A14" s="125"/>
      <c r="B14" s="1146"/>
      <c r="C14" s="129"/>
      <c r="D14" s="126"/>
      <c r="E14" s="128"/>
      <c r="F14" s="129"/>
      <c r="G14" s="129"/>
      <c r="H14" s="574"/>
      <c r="I14" s="566">
        <f t="shared" si="0"/>
        <v>0</v>
      </c>
    </row>
    <row r="15" spans="1:9" x14ac:dyDescent="0.2">
      <c r="A15" s="125"/>
      <c r="B15" s="1146"/>
      <c r="C15" s="129"/>
      <c r="D15" s="126"/>
      <c r="E15" s="128"/>
      <c r="F15" s="129"/>
      <c r="G15" s="129"/>
      <c r="H15" s="574"/>
      <c r="I15" s="566">
        <f t="shared" si="0"/>
        <v>0</v>
      </c>
    </row>
    <row r="16" spans="1:9" ht="15.75" thickBot="1" x14ac:dyDescent="0.25">
      <c r="A16" s="147"/>
      <c r="B16" s="150"/>
      <c r="C16" s="148"/>
      <c r="D16" s="149"/>
      <c r="E16" s="150"/>
      <c r="F16" s="148"/>
      <c r="G16" s="148"/>
      <c r="H16" s="575"/>
      <c r="I16" s="567">
        <f t="shared" si="0"/>
        <v>0</v>
      </c>
    </row>
    <row r="17" spans="1:9" x14ac:dyDescent="0.2">
      <c r="A17" s="191"/>
      <c r="B17" s="192"/>
      <c r="C17" s="192"/>
      <c r="D17" s="192"/>
      <c r="E17" s="192"/>
      <c r="F17" s="192"/>
      <c r="G17" s="192"/>
      <c r="H17" s="193" t="s">
        <v>400</v>
      </c>
      <c r="I17" s="568">
        <f>SUM(I7:I16)</f>
        <v>0</v>
      </c>
    </row>
    <row r="18" spans="1:9" ht="15.75" thickBot="1" x14ac:dyDescent="0.25">
      <c r="A18" s="89"/>
      <c r="B18" s="90"/>
      <c r="C18" s="90"/>
      <c r="D18" s="90"/>
      <c r="E18" s="90"/>
      <c r="F18" s="90"/>
      <c r="G18" s="90"/>
      <c r="H18" s="708" t="s">
        <v>401</v>
      </c>
      <c r="I18" s="581"/>
    </row>
    <row r="19" spans="1:9" x14ac:dyDescent="0.2">
      <c r="A19" s="141" t="s">
        <v>64</v>
      </c>
      <c r="B19" s="1307"/>
      <c r="C19" s="101"/>
      <c r="D19" s="101"/>
      <c r="E19" s="101"/>
      <c r="F19" s="101"/>
      <c r="G19" s="101"/>
      <c r="H19" s="490"/>
      <c r="I19" s="597"/>
    </row>
    <row r="20" spans="1:9" ht="45" x14ac:dyDescent="0.2">
      <c r="A20" s="869" t="s">
        <v>543</v>
      </c>
      <c r="B20" s="1170" t="s">
        <v>4</v>
      </c>
      <c r="C20" s="118" t="s">
        <v>35</v>
      </c>
      <c r="D20" s="119"/>
      <c r="E20" s="118" t="s">
        <v>22</v>
      </c>
      <c r="F20" s="120"/>
      <c r="G20" s="1322" t="s">
        <v>315</v>
      </c>
      <c r="H20" s="1352" t="s">
        <v>65</v>
      </c>
      <c r="I20" s="1353" t="s">
        <v>6</v>
      </c>
    </row>
    <row r="21" spans="1:9" x14ac:dyDescent="0.2">
      <c r="A21" s="143"/>
      <c r="B21" s="1294"/>
      <c r="C21" s="145"/>
      <c r="D21" s="151"/>
      <c r="E21" s="145"/>
      <c r="F21" s="146"/>
      <c r="G21" s="604"/>
      <c r="H21" s="1327"/>
      <c r="I21" s="1328">
        <f t="shared" ref="I21:I30" si="1">G21*H21</f>
        <v>0</v>
      </c>
    </row>
    <row r="22" spans="1:9" x14ac:dyDescent="0.2">
      <c r="A22" s="125"/>
      <c r="B22" s="1145"/>
      <c r="C22" s="126"/>
      <c r="D22" s="127"/>
      <c r="E22" s="126"/>
      <c r="F22" s="128"/>
      <c r="G22" s="605"/>
      <c r="H22" s="1329"/>
      <c r="I22" s="1330">
        <f t="shared" si="1"/>
        <v>0</v>
      </c>
    </row>
    <row r="23" spans="1:9" x14ac:dyDescent="0.2">
      <c r="A23" s="125"/>
      <c r="B23" s="1145"/>
      <c r="C23" s="126"/>
      <c r="D23" s="127"/>
      <c r="E23" s="126"/>
      <c r="F23" s="128"/>
      <c r="G23" s="605"/>
      <c r="H23" s="1329"/>
      <c r="I23" s="1330">
        <f t="shared" si="1"/>
        <v>0</v>
      </c>
    </row>
    <row r="24" spans="1:9" x14ac:dyDescent="0.2">
      <c r="A24" s="125"/>
      <c r="B24" s="1145"/>
      <c r="C24" s="126"/>
      <c r="D24" s="127"/>
      <c r="E24" s="126"/>
      <c r="F24" s="128"/>
      <c r="G24" s="605"/>
      <c r="H24" s="1329"/>
      <c r="I24" s="1330">
        <f t="shared" si="1"/>
        <v>0</v>
      </c>
    </row>
    <row r="25" spans="1:9" x14ac:dyDescent="0.2">
      <c r="A25" s="125"/>
      <c r="B25" s="1145"/>
      <c r="C25" s="126"/>
      <c r="D25" s="127"/>
      <c r="E25" s="126"/>
      <c r="F25" s="128"/>
      <c r="G25" s="605"/>
      <c r="H25" s="1329"/>
      <c r="I25" s="1330">
        <f t="shared" si="1"/>
        <v>0</v>
      </c>
    </row>
    <row r="26" spans="1:9" x14ac:dyDescent="0.2">
      <c r="A26" s="125"/>
      <c r="B26" s="1145"/>
      <c r="C26" s="126"/>
      <c r="D26" s="127"/>
      <c r="E26" s="126"/>
      <c r="F26" s="128"/>
      <c r="G26" s="605"/>
      <c r="H26" s="1329"/>
      <c r="I26" s="1330">
        <f t="shared" si="1"/>
        <v>0</v>
      </c>
    </row>
    <row r="27" spans="1:9" x14ac:dyDescent="0.2">
      <c r="A27" s="125"/>
      <c r="B27" s="1145"/>
      <c r="C27" s="126"/>
      <c r="D27" s="127"/>
      <c r="E27" s="126"/>
      <c r="F27" s="128"/>
      <c r="G27" s="605"/>
      <c r="H27" s="1329"/>
      <c r="I27" s="1330">
        <f t="shared" si="1"/>
        <v>0</v>
      </c>
    </row>
    <row r="28" spans="1:9" x14ac:dyDescent="0.2">
      <c r="A28" s="125"/>
      <c r="B28" s="1145"/>
      <c r="C28" s="126"/>
      <c r="D28" s="127"/>
      <c r="E28" s="126"/>
      <c r="F28" s="128"/>
      <c r="G28" s="605"/>
      <c r="H28" s="1329"/>
      <c r="I28" s="1330">
        <f t="shared" si="1"/>
        <v>0</v>
      </c>
    </row>
    <row r="29" spans="1:9" x14ac:dyDescent="0.2">
      <c r="A29" s="125"/>
      <c r="B29" s="1145"/>
      <c r="C29" s="126"/>
      <c r="D29" s="127"/>
      <c r="E29" s="126"/>
      <c r="F29" s="128"/>
      <c r="G29" s="605"/>
      <c r="H29" s="1329"/>
      <c r="I29" s="1330">
        <f t="shared" si="1"/>
        <v>0</v>
      </c>
    </row>
    <row r="30" spans="1:9" ht="15.75" thickBot="1" x14ac:dyDescent="0.25">
      <c r="A30" s="147"/>
      <c r="B30" s="152"/>
      <c r="C30" s="149"/>
      <c r="D30" s="152"/>
      <c r="E30" s="149"/>
      <c r="F30" s="150"/>
      <c r="G30" s="606"/>
      <c r="H30" s="1337"/>
      <c r="I30" s="1333">
        <f t="shared" si="1"/>
        <v>0</v>
      </c>
    </row>
    <row r="31" spans="1:9" x14ac:dyDescent="0.2">
      <c r="A31" s="191"/>
      <c r="B31" s="192"/>
      <c r="C31" s="192"/>
      <c r="D31" s="192"/>
      <c r="E31" s="192"/>
      <c r="F31" s="192"/>
      <c r="G31" s="192"/>
      <c r="H31" s="1334" t="s">
        <v>402</v>
      </c>
      <c r="I31" s="1274">
        <f>SUM(I21:I30)</f>
        <v>0</v>
      </c>
    </row>
    <row r="32" spans="1:9" ht="15.75" thickBot="1" x14ac:dyDescent="0.25">
      <c r="A32" s="137"/>
      <c r="B32" s="1139"/>
      <c r="C32" s="106"/>
      <c r="D32" s="106"/>
      <c r="E32" s="106"/>
      <c r="F32" s="106"/>
      <c r="G32" s="106"/>
      <c r="H32" s="1354" t="s">
        <v>401</v>
      </c>
      <c r="I32" s="1266"/>
    </row>
    <row r="33" spans="1:9" x14ac:dyDescent="0.2">
      <c r="A33" s="141" t="s">
        <v>66</v>
      </c>
      <c r="B33" s="1309"/>
      <c r="C33" s="116"/>
      <c r="D33" s="116"/>
      <c r="E33" s="116"/>
      <c r="F33" s="116"/>
      <c r="G33" s="116"/>
      <c r="H33" s="492"/>
      <c r="I33" s="572"/>
    </row>
    <row r="34" spans="1:9" ht="45" x14ac:dyDescent="0.2">
      <c r="A34" s="869" t="s">
        <v>543</v>
      </c>
      <c r="B34" s="1170" t="s">
        <v>4</v>
      </c>
      <c r="C34" s="153" t="s">
        <v>35</v>
      </c>
      <c r="D34" s="120"/>
      <c r="E34" s="121" t="s">
        <v>67</v>
      </c>
      <c r="F34" s="121" t="s">
        <v>68</v>
      </c>
      <c r="G34" s="121" t="s">
        <v>69</v>
      </c>
      <c r="H34" s="491" t="s">
        <v>316</v>
      </c>
      <c r="I34" s="571" t="s">
        <v>6</v>
      </c>
    </row>
    <row r="35" spans="1:9" x14ac:dyDescent="0.2">
      <c r="A35" s="154"/>
      <c r="B35" s="1310"/>
      <c r="C35" s="155"/>
      <c r="D35" s="156"/>
      <c r="E35" s="212"/>
      <c r="F35" s="212"/>
      <c r="G35" s="157"/>
      <c r="H35" s="1355"/>
      <c r="I35" s="598">
        <f>H35*F35</f>
        <v>0</v>
      </c>
    </row>
    <row r="36" spans="1:9" x14ac:dyDescent="0.2">
      <c r="A36" s="125"/>
      <c r="B36" s="1145"/>
      <c r="C36" s="126"/>
      <c r="D36" s="128"/>
      <c r="E36" s="211"/>
      <c r="F36" s="211"/>
      <c r="G36" s="129"/>
      <c r="H36" s="1329"/>
      <c r="I36" s="599">
        <f t="shared" ref="I36:I41" si="2">H36*F36</f>
        <v>0</v>
      </c>
    </row>
    <row r="37" spans="1:9" x14ac:dyDescent="0.2">
      <c r="A37" s="125"/>
      <c r="B37" s="1145"/>
      <c r="C37" s="126"/>
      <c r="D37" s="128"/>
      <c r="E37" s="211"/>
      <c r="F37" s="211"/>
      <c r="G37" s="129"/>
      <c r="H37" s="1329"/>
      <c r="I37" s="599">
        <f t="shared" si="2"/>
        <v>0</v>
      </c>
    </row>
    <row r="38" spans="1:9" x14ac:dyDescent="0.2">
      <c r="A38" s="125"/>
      <c r="B38" s="1145"/>
      <c r="C38" s="126"/>
      <c r="D38" s="128"/>
      <c r="E38" s="211"/>
      <c r="F38" s="211"/>
      <c r="G38" s="129"/>
      <c r="H38" s="1329"/>
      <c r="I38" s="599">
        <f t="shared" si="2"/>
        <v>0</v>
      </c>
    </row>
    <row r="39" spans="1:9" x14ac:dyDescent="0.2">
      <c r="A39" s="125"/>
      <c r="B39" s="1145"/>
      <c r="C39" s="126"/>
      <c r="D39" s="128"/>
      <c r="E39" s="211"/>
      <c r="F39" s="211"/>
      <c r="G39" s="129"/>
      <c r="H39" s="1329"/>
      <c r="I39" s="599">
        <f t="shared" si="2"/>
        <v>0</v>
      </c>
    </row>
    <row r="40" spans="1:9" x14ac:dyDescent="0.2">
      <c r="A40" s="125"/>
      <c r="B40" s="1145"/>
      <c r="C40" s="126"/>
      <c r="D40" s="128"/>
      <c r="E40" s="211"/>
      <c r="F40" s="211"/>
      <c r="G40" s="129"/>
      <c r="H40" s="1329"/>
      <c r="I40" s="599">
        <f t="shared" si="2"/>
        <v>0</v>
      </c>
    </row>
    <row r="41" spans="1:9" x14ac:dyDescent="0.2">
      <c r="A41" s="125"/>
      <c r="B41" s="1145"/>
      <c r="C41" s="126"/>
      <c r="D41" s="128"/>
      <c r="E41" s="211"/>
      <c r="F41" s="211"/>
      <c r="G41" s="129"/>
      <c r="H41" s="1329"/>
      <c r="I41" s="599">
        <f t="shared" si="2"/>
        <v>0</v>
      </c>
    </row>
    <row r="42" spans="1:9" x14ac:dyDescent="0.2">
      <c r="A42" s="125"/>
      <c r="B42" s="1145"/>
      <c r="C42" s="126"/>
      <c r="D42" s="128"/>
      <c r="E42" s="211"/>
      <c r="F42" s="211"/>
      <c r="G42" s="129"/>
      <c r="H42" s="1329"/>
      <c r="I42" s="599">
        <f>H42*F42</f>
        <v>0</v>
      </c>
    </row>
    <row r="43" spans="1:9" x14ac:dyDescent="0.2">
      <c r="A43" s="125"/>
      <c r="B43" s="1145"/>
      <c r="C43" s="126"/>
      <c r="D43" s="128"/>
      <c r="E43" s="211"/>
      <c r="F43" s="211"/>
      <c r="G43" s="129"/>
      <c r="H43" s="1329"/>
      <c r="I43" s="599">
        <f>H43*F43</f>
        <v>0</v>
      </c>
    </row>
    <row r="44" spans="1:9" ht="15.75" thickBot="1" x14ac:dyDescent="0.25">
      <c r="A44" s="195"/>
      <c r="B44" s="1311"/>
      <c r="C44" s="196"/>
      <c r="D44" s="197"/>
      <c r="E44" s="213"/>
      <c r="F44" s="213"/>
      <c r="G44" s="198"/>
      <c r="H44" s="1331"/>
      <c r="I44" s="600">
        <f>H44*F44</f>
        <v>0</v>
      </c>
    </row>
    <row r="45" spans="1:9" x14ac:dyDescent="0.2">
      <c r="A45" s="191"/>
      <c r="B45" s="192"/>
      <c r="C45" s="192"/>
      <c r="D45" s="192"/>
      <c r="E45" s="192"/>
      <c r="F45" s="192"/>
      <c r="G45" s="192"/>
      <c r="H45" s="488" t="s">
        <v>403</v>
      </c>
      <c r="I45" s="601">
        <f>SUM(I35:I44)</f>
        <v>0</v>
      </c>
    </row>
    <row r="46" spans="1:9" ht="15.75" thickBot="1" x14ac:dyDescent="0.25">
      <c r="A46" s="108"/>
      <c r="B46" s="93"/>
      <c r="C46" s="93"/>
      <c r="D46" s="93"/>
      <c r="E46" s="93"/>
      <c r="F46" s="93"/>
      <c r="G46" s="93"/>
      <c r="H46" s="489" t="s">
        <v>401</v>
      </c>
      <c r="I46" s="581"/>
    </row>
    <row r="47" spans="1:9" ht="16.5" thickTop="1" thickBot="1" x14ac:dyDescent="0.25">
      <c r="A47" s="774" t="str">
        <f>IF(AND(I17&gt;0,I31&gt;0),"You cannot claim for both Part Time and Full Time supervision","")</f>
        <v/>
      </c>
      <c r="B47" s="1312"/>
      <c r="C47" s="104"/>
      <c r="D47" s="104"/>
      <c r="E47" s="104"/>
      <c r="F47" s="104"/>
      <c r="G47" s="104"/>
      <c r="H47" s="784" t="s">
        <v>399</v>
      </c>
      <c r="I47" s="772">
        <f>I17+IF(AND($I$31&gt;0,$I$17&gt;0),0,I31)+I45</f>
        <v>0</v>
      </c>
    </row>
    <row r="48" spans="1:9" ht="16.5" thickTop="1" thickBot="1" x14ac:dyDescent="0.25">
      <c r="A48" s="108"/>
      <c r="B48" s="93"/>
      <c r="C48" s="93"/>
      <c r="D48" s="93"/>
      <c r="E48" s="93"/>
      <c r="F48" s="93"/>
      <c r="G48" s="93"/>
      <c r="H48" s="775" t="s">
        <v>401</v>
      </c>
      <c r="I48" s="772">
        <f>I18+IF(AND($I$31&gt;0,$I$17&gt;0),0,I32)+I46</f>
        <v>0</v>
      </c>
    </row>
    <row r="49" spans="1:9" ht="15.75" thickTop="1" x14ac:dyDescent="0.2">
      <c r="A49" s="182" t="s">
        <v>404</v>
      </c>
      <c r="B49" s="1166"/>
      <c r="C49" s="90"/>
      <c r="D49" s="90"/>
      <c r="E49" s="90"/>
      <c r="F49" s="90"/>
      <c r="G49" s="90"/>
      <c r="H49" s="773"/>
      <c r="I49" s="570"/>
    </row>
    <row r="50" spans="1:9" ht="45" x14ac:dyDescent="0.2">
      <c r="A50" s="869" t="s">
        <v>543</v>
      </c>
      <c r="B50" s="1170" t="s">
        <v>4</v>
      </c>
      <c r="C50" s="153" t="s">
        <v>28</v>
      </c>
      <c r="D50" s="158"/>
      <c r="E50" s="121" t="s">
        <v>70</v>
      </c>
      <c r="F50" s="121" t="s">
        <v>71</v>
      </c>
      <c r="G50" s="121" t="s">
        <v>72</v>
      </c>
      <c r="H50" s="491" t="s">
        <v>317</v>
      </c>
      <c r="I50" s="571" t="s">
        <v>38</v>
      </c>
    </row>
    <row r="51" spans="1:9" x14ac:dyDescent="0.2">
      <c r="A51" s="143"/>
      <c r="B51" s="1294"/>
      <c r="C51" s="145"/>
      <c r="D51" s="159"/>
      <c r="E51" s="144"/>
      <c r="F51" s="144"/>
      <c r="G51" s="144"/>
      <c r="H51" s="1327"/>
      <c r="I51" s="602">
        <f>H51*G51</f>
        <v>0</v>
      </c>
    </row>
    <row r="52" spans="1:9" x14ac:dyDescent="0.2">
      <c r="A52" s="125"/>
      <c r="B52" s="1145"/>
      <c r="C52" s="126"/>
      <c r="D52" s="160"/>
      <c r="E52" s="126"/>
      <c r="F52" s="129"/>
      <c r="G52" s="129"/>
      <c r="H52" s="1329"/>
      <c r="I52" s="602">
        <f t="shared" ref="I52:I57" si="3">H52*G52</f>
        <v>0</v>
      </c>
    </row>
    <row r="53" spans="1:9" x14ac:dyDescent="0.2">
      <c r="A53" s="125"/>
      <c r="B53" s="1145"/>
      <c r="C53" s="126"/>
      <c r="D53" s="160"/>
      <c r="E53" s="126"/>
      <c r="F53" s="129"/>
      <c r="G53" s="129"/>
      <c r="H53" s="1329"/>
      <c r="I53" s="602">
        <f t="shared" si="3"/>
        <v>0</v>
      </c>
    </row>
    <row r="54" spans="1:9" x14ac:dyDescent="0.2">
      <c r="A54" s="125"/>
      <c r="B54" s="1145"/>
      <c r="C54" s="126"/>
      <c r="D54" s="160"/>
      <c r="E54" s="126"/>
      <c r="F54" s="129"/>
      <c r="G54" s="129"/>
      <c r="H54" s="1329"/>
      <c r="I54" s="602">
        <f t="shared" si="3"/>
        <v>0</v>
      </c>
    </row>
    <row r="55" spans="1:9" x14ac:dyDescent="0.2">
      <c r="A55" s="125"/>
      <c r="B55" s="1145"/>
      <c r="C55" s="126"/>
      <c r="D55" s="160"/>
      <c r="E55" s="126"/>
      <c r="F55" s="129"/>
      <c r="G55" s="129"/>
      <c r="H55" s="1329"/>
      <c r="I55" s="602">
        <f t="shared" si="3"/>
        <v>0</v>
      </c>
    </row>
    <row r="56" spans="1:9" x14ac:dyDescent="0.2">
      <c r="A56" s="125"/>
      <c r="B56" s="1145"/>
      <c r="C56" s="126"/>
      <c r="D56" s="160"/>
      <c r="E56" s="126"/>
      <c r="F56" s="129"/>
      <c r="G56" s="129"/>
      <c r="H56" s="1329"/>
      <c r="I56" s="602">
        <f t="shared" si="3"/>
        <v>0</v>
      </c>
    </row>
    <row r="57" spans="1:9" ht="15.75" thickBot="1" x14ac:dyDescent="0.25">
      <c r="A57" s="199"/>
      <c r="B57" s="1313"/>
      <c r="C57" s="155"/>
      <c r="D57" s="200"/>
      <c r="E57" s="155"/>
      <c r="F57" s="198"/>
      <c r="G57" s="157"/>
      <c r="H57" s="1355"/>
      <c r="I57" s="603">
        <f t="shared" si="3"/>
        <v>0</v>
      </c>
    </row>
    <row r="58" spans="1:9" x14ac:dyDescent="0.2">
      <c r="A58" s="191"/>
      <c r="B58" s="192"/>
      <c r="C58" s="192"/>
      <c r="D58" s="192"/>
      <c r="E58" s="192"/>
      <c r="F58" s="201"/>
      <c r="G58" s="192"/>
      <c r="H58" s="488" t="s">
        <v>405</v>
      </c>
      <c r="I58" s="568">
        <f>SUM(I51:I57)</f>
        <v>0</v>
      </c>
    </row>
    <row r="59" spans="1:9" ht="15.75" thickBot="1" x14ac:dyDescent="0.25">
      <c r="A59" s="138"/>
      <c r="B59" s="139"/>
      <c r="C59" s="139"/>
      <c r="D59" s="139"/>
      <c r="E59" s="139"/>
      <c r="F59" s="776"/>
      <c r="G59" s="139"/>
      <c r="H59" s="777" t="s">
        <v>401</v>
      </c>
      <c r="I59" s="569"/>
    </row>
    <row r="60" spans="1:9" ht="15.75" thickTop="1" x14ac:dyDescent="0.2">
      <c r="A60" s="786"/>
      <c r="B60" s="641"/>
      <c r="H60" s="784" t="s">
        <v>411</v>
      </c>
      <c r="I60" s="788">
        <f>I47+I58</f>
        <v>0</v>
      </c>
    </row>
    <row r="61" spans="1:9" ht="15.75" thickBot="1" x14ac:dyDescent="0.25">
      <c r="A61" s="787"/>
      <c r="B61" s="785"/>
      <c r="C61" s="785"/>
      <c r="D61" s="785"/>
      <c r="E61" s="785"/>
      <c r="F61" s="785"/>
      <c r="G61" s="785"/>
      <c r="H61" s="775" t="s">
        <v>401</v>
      </c>
      <c r="I61" s="789">
        <f>I48+I59</f>
        <v>0</v>
      </c>
    </row>
    <row r="62" spans="1:9" ht="15.75" thickTop="1" x14ac:dyDescent="0.2"/>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2">
    <mergeCell ref="A3:C3"/>
    <mergeCell ref="E3:F3"/>
  </mergeCells>
  <phoneticPr fontId="46" type="noConversion"/>
  <printOptions horizontalCentered="1"/>
  <pageMargins left="0.74803149606299213" right="0.74803149606299213" top="0.78740157480314965" bottom="0.78740157480314965" header="0.51181102362204722" footer="0.51181102362204722"/>
  <pageSetup paperSize="9" scale="71" orientation="portrait" r:id="rId2"/>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J30"/>
  <sheetViews>
    <sheetView zoomScaleNormal="100" zoomScaleSheetLayoutView="90" workbookViewId="0">
      <selection activeCell="E3" sqref="E3"/>
    </sheetView>
  </sheetViews>
  <sheetFormatPr defaultRowHeight="15" x14ac:dyDescent="0.2"/>
  <cols>
    <col min="1" max="1" width="9.33203125" customWidth="1"/>
    <col min="2" max="2" width="12.33203125" customWidth="1"/>
    <col min="5" max="5" width="12" customWidth="1"/>
    <col min="6" max="6" width="17.77734375" customWidth="1"/>
    <col min="9" max="9" width="4.44140625" customWidth="1"/>
    <col min="10" max="10" width="12.88671875" customWidth="1"/>
  </cols>
  <sheetData>
    <row r="1" spans="1:10" ht="18.75" thickTop="1" x14ac:dyDescent="0.2">
      <c r="A1" s="1151" t="s">
        <v>74</v>
      </c>
      <c r="B1" s="1291"/>
      <c r="C1" s="112"/>
      <c r="D1" s="112"/>
      <c r="E1" s="112"/>
      <c r="F1" s="112"/>
      <c r="G1" s="112"/>
      <c r="H1" s="112"/>
      <c r="I1" s="112"/>
      <c r="J1" s="113"/>
    </row>
    <row r="2" spans="1:10" ht="15.75" x14ac:dyDescent="0.2">
      <c r="A2" s="114" t="s">
        <v>149</v>
      </c>
      <c r="B2" s="255"/>
      <c r="C2" s="90"/>
      <c r="D2" s="90"/>
      <c r="E2" s="90"/>
      <c r="F2" s="90"/>
      <c r="G2" s="90"/>
      <c r="H2" s="90"/>
      <c r="I2" s="90"/>
      <c r="J2" s="91"/>
    </row>
    <row r="3" spans="1:10" ht="15.75" x14ac:dyDescent="0.2">
      <c r="A3" s="1699" t="s">
        <v>25</v>
      </c>
      <c r="B3" s="1692"/>
      <c r="C3" s="1692"/>
      <c r="D3" s="1387">
        <f>'Input Data'!D28</f>
        <v>0</v>
      </c>
      <c r="E3" s="1326" t="s">
        <v>213</v>
      </c>
      <c r="F3" s="1392">
        <f>'Input Data'!D6</f>
        <v>0</v>
      </c>
      <c r="G3" s="90"/>
      <c r="H3" s="90"/>
      <c r="I3" s="90"/>
      <c r="J3" s="91"/>
    </row>
    <row r="4" spans="1:10" ht="15.75" thickBot="1" x14ac:dyDescent="0.25">
      <c r="A4" s="108"/>
      <c r="B4" s="93"/>
      <c r="C4" s="93"/>
      <c r="D4" s="93"/>
      <c r="E4" s="93"/>
      <c r="F4" s="93"/>
      <c r="G4" s="93"/>
      <c r="H4" s="93"/>
      <c r="I4" s="93"/>
      <c r="J4" s="109"/>
    </row>
    <row r="5" spans="1:10" ht="15.75" thickTop="1" x14ac:dyDescent="0.2">
      <c r="A5" s="89"/>
      <c r="B5" s="90"/>
      <c r="C5" s="90"/>
      <c r="D5" s="90"/>
      <c r="E5" s="90"/>
      <c r="F5" s="90"/>
      <c r="G5" s="90"/>
      <c r="H5" s="90"/>
      <c r="I5" s="90"/>
      <c r="J5" s="91"/>
    </row>
    <row r="6" spans="1:10" x14ac:dyDescent="0.2">
      <c r="A6" s="115" t="s">
        <v>75</v>
      </c>
      <c r="B6" s="1303"/>
      <c r="C6" s="116"/>
      <c r="D6" s="116"/>
      <c r="E6" s="116"/>
      <c r="F6" s="116"/>
      <c r="G6" s="116"/>
      <c r="H6" s="116"/>
      <c r="I6" s="116"/>
      <c r="J6" s="117"/>
    </row>
    <row r="7" spans="1:10" ht="30" x14ac:dyDescent="0.2">
      <c r="A7" s="869" t="s">
        <v>543</v>
      </c>
      <c r="B7" s="1170" t="s">
        <v>4</v>
      </c>
      <c r="C7" s="1700" t="s">
        <v>593</v>
      </c>
      <c r="D7" s="1701"/>
      <c r="E7" s="1702"/>
      <c r="F7" s="121" t="s">
        <v>76</v>
      </c>
      <c r="G7" s="1703" t="s">
        <v>28</v>
      </c>
      <c r="H7" s="1704"/>
      <c r="I7" s="1705"/>
      <c r="J7" s="122" t="s">
        <v>38</v>
      </c>
    </row>
    <row r="8" spans="1:10" x14ac:dyDescent="0.2">
      <c r="A8" s="123"/>
      <c r="B8" s="1314"/>
      <c r="C8" s="1690"/>
      <c r="D8" s="1706"/>
      <c r="E8" s="1691"/>
      <c r="F8" s="124"/>
      <c r="G8" s="1690"/>
      <c r="H8" s="1706"/>
      <c r="I8" s="1691"/>
      <c r="J8" s="1356"/>
    </row>
    <row r="9" spans="1:10" x14ac:dyDescent="0.2">
      <c r="A9" s="125"/>
      <c r="B9" s="1145"/>
      <c r="C9" s="1688"/>
      <c r="D9" s="1698"/>
      <c r="E9" s="1689"/>
      <c r="F9" s="129"/>
      <c r="G9" s="1688"/>
      <c r="H9" s="1698"/>
      <c r="I9" s="1689"/>
      <c r="J9" s="1278"/>
    </row>
    <row r="10" spans="1:10" x14ac:dyDescent="0.2">
      <c r="A10" s="125"/>
      <c r="B10" s="1145"/>
      <c r="C10" s="1688"/>
      <c r="D10" s="1698"/>
      <c r="E10" s="1689"/>
      <c r="F10" s="129"/>
      <c r="G10" s="1688"/>
      <c r="H10" s="1698"/>
      <c r="I10" s="1689"/>
      <c r="J10" s="1278"/>
    </row>
    <row r="11" spans="1:10" x14ac:dyDescent="0.2">
      <c r="A11" s="125"/>
      <c r="B11" s="1145"/>
      <c r="C11" s="1688"/>
      <c r="D11" s="1698"/>
      <c r="E11" s="1689"/>
      <c r="F11" s="129"/>
      <c r="G11" s="1688"/>
      <c r="H11" s="1698"/>
      <c r="I11" s="1689"/>
      <c r="J11" s="1278"/>
    </row>
    <row r="12" spans="1:10" x14ac:dyDescent="0.2">
      <c r="A12" s="125"/>
      <c r="B12" s="1145"/>
      <c r="C12" s="1688"/>
      <c r="D12" s="1698"/>
      <c r="E12" s="1689"/>
      <c r="F12" s="129"/>
      <c r="G12" s="1688"/>
      <c r="H12" s="1698"/>
      <c r="I12" s="1689"/>
      <c r="J12" s="1278"/>
    </row>
    <row r="13" spans="1:10" x14ac:dyDescent="0.2">
      <c r="A13" s="125"/>
      <c r="B13" s="1145"/>
      <c r="C13" s="1688"/>
      <c r="D13" s="1698"/>
      <c r="E13" s="1689"/>
      <c r="F13" s="129"/>
      <c r="G13" s="1688"/>
      <c r="H13" s="1698"/>
      <c r="I13" s="1689"/>
      <c r="J13" s="1278"/>
    </row>
    <row r="14" spans="1:10" x14ac:dyDescent="0.2">
      <c r="A14" s="125"/>
      <c r="B14" s="1145"/>
      <c r="C14" s="1688"/>
      <c r="D14" s="1698"/>
      <c r="E14" s="1689"/>
      <c r="F14" s="129"/>
      <c r="G14" s="1688"/>
      <c r="H14" s="1698"/>
      <c r="I14" s="1689"/>
      <c r="J14" s="1278"/>
    </row>
    <row r="15" spans="1:10" x14ac:dyDescent="0.2">
      <c r="A15" s="125"/>
      <c r="B15" s="1145"/>
      <c r="C15" s="1688"/>
      <c r="D15" s="1698"/>
      <c r="E15" s="1689"/>
      <c r="F15" s="129"/>
      <c r="G15" s="1688"/>
      <c r="H15" s="1698"/>
      <c r="I15" s="1689"/>
      <c r="J15" s="1278"/>
    </row>
    <row r="16" spans="1:10" x14ac:dyDescent="0.2">
      <c r="A16" s="125"/>
      <c r="B16" s="1145"/>
      <c r="C16" s="1688"/>
      <c r="D16" s="1698"/>
      <c r="E16" s="1689"/>
      <c r="F16" s="129"/>
      <c r="G16" s="1688"/>
      <c r="H16" s="1698"/>
      <c r="I16" s="1689"/>
      <c r="J16" s="1278"/>
    </row>
    <row r="17" spans="1:10" ht="15.75" thickBot="1" x14ac:dyDescent="0.25">
      <c r="A17" s="130"/>
      <c r="B17" s="1147"/>
      <c r="C17" s="1686"/>
      <c r="D17" s="1697"/>
      <c r="E17" s="1687"/>
      <c r="F17" s="131"/>
      <c r="G17" s="1686"/>
      <c r="H17" s="1697"/>
      <c r="I17" s="1687"/>
      <c r="J17" s="1357"/>
    </row>
    <row r="18" spans="1:10" x14ac:dyDescent="0.2">
      <c r="A18" s="191"/>
      <c r="B18" s="192"/>
      <c r="C18" s="192"/>
      <c r="D18" s="192"/>
      <c r="E18" s="192"/>
      <c r="F18" s="192"/>
      <c r="G18" s="192"/>
      <c r="H18" s="192"/>
      <c r="I18" s="270" t="s">
        <v>79</v>
      </c>
      <c r="J18" s="1358">
        <f>SUM(J8:J17)</f>
        <v>0</v>
      </c>
    </row>
    <row r="19" spans="1:10" ht="15.75" thickBot="1" x14ac:dyDescent="0.25">
      <c r="A19" s="89"/>
      <c r="B19" s="90"/>
      <c r="C19" s="90"/>
      <c r="D19" s="90"/>
      <c r="E19" s="90"/>
      <c r="F19" s="90"/>
      <c r="G19" s="90"/>
      <c r="H19" s="90"/>
      <c r="I19" s="486" t="s">
        <v>306</v>
      </c>
      <c r="J19" s="1359"/>
    </row>
    <row r="20" spans="1:10" ht="16.5" thickTop="1" thickBot="1" x14ac:dyDescent="0.25">
      <c r="A20" s="203"/>
      <c r="B20" s="204"/>
      <c r="C20" s="204"/>
      <c r="D20" s="204"/>
      <c r="E20" s="204"/>
      <c r="F20" s="204"/>
      <c r="G20" s="204"/>
      <c r="H20" s="204"/>
      <c r="I20" s="487" t="s">
        <v>307</v>
      </c>
      <c r="J20" s="1360">
        <f>J18-J19</f>
        <v>0</v>
      </c>
    </row>
    <row r="21" spans="1:10" x14ac:dyDescent="0.2">
      <c r="A21" s="202" t="s">
        <v>80</v>
      </c>
      <c r="B21" s="1315"/>
      <c r="C21" s="90"/>
      <c r="D21" s="90"/>
      <c r="E21" s="90"/>
      <c r="F21" s="90"/>
      <c r="G21" s="90"/>
      <c r="H21" s="90"/>
      <c r="I21" s="90"/>
      <c r="J21" s="132"/>
    </row>
    <row r="22" spans="1:10" x14ac:dyDescent="0.2">
      <c r="A22" s="133" t="s">
        <v>81</v>
      </c>
      <c r="B22" s="879"/>
      <c r="C22" s="90" t="s">
        <v>77</v>
      </c>
      <c r="D22" s="90"/>
      <c r="E22" s="134" t="s">
        <v>82</v>
      </c>
      <c r="F22" s="90" t="s">
        <v>78</v>
      </c>
      <c r="G22" s="134"/>
      <c r="H22" s="135" t="s">
        <v>83</v>
      </c>
      <c r="I22" s="90"/>
      <c r="J22" s="132"/>
    </row>
    <row r="23" spans="1:10" x14ac:dyDescent="0.2">
      <c r="A23" s="133" t="s">
        <v>84</v>
      </c>
      <c r="B23" s="879"/>
      <c r="C23" s="90" t="s">
        <v>85</v>
      </c>
      <c r="D23" s="90"/>
      <c r="E23" s="134" t="s">
        <v>86</v>
      </c>
      <c r="F23" s="90" t="s">
        <v>87</v>
      </c>
      <c r="G23" s="134"/>
      <c r="H23" s="134" t="s">
        <v>88</v>
      </c>
      <c r="I23" s="90"/>
      <c r="J23" s="132"/>
    </row>
    <row r="24" spans="1:10" ht="15.75" thickBot="1" x14ac:dyDescent="0.25">
      <c r="A24" s="108"/>
      <c r="B24" s="93"/>
      <c r="C24" s="93"/>
      <c r="D24" s="93"/>
      <c r="E24" s="93"/>
      <c r="F24" s="93"/>
      <c r="G24" s="93"/>
      <c r="H24" s="93"/>
      <c r="I24" s="93"/>
      <c r="J24" s="110"/>
    </row>
    <row r="25" spans="1:10" ht="15.75" thickTop="1" x14ac:dyDescent="0.2">
      <c r="J25" s="111"/>
    </row>
    <row r="26" spans="1:10" x14ac:dyDescent="0.2">
      <c r="J26" s="111"/>
    </row>
    <row r="27" spans="1:10" x14ac:dyDescent="0.2">
      <c r="J27" s="111"/>
    </row>
    <row r="28" spans="1:10" x14ac:dyDescent="0.2">
      <c r="J28" s="111"/>
    </row>
    <row r="29" spans="1:10" x14ac:dyDescent="0.2">
      <c r="J29" s="111"/>
    </row>
    <row r="30" spans="1:10" x14ac:dyDescent="0.2">
      <c r="J30" s="111"/>
    </row>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C9:E9"/>
    <mergeCell ref="G9:I9"/>
    <mergeCell ref="C10:E10"/>
    <mergeCell ref="G10:I10"/>
    <mergeCell ref="A3:C3"/>
    <mergeCell ref="C7:E7"/>
    <mergeCell ref="G7:I7"/>
    <mergeCell ref="C8:E8"/>
    <mergeCell ref="G8:I8"/>
    <mergeCell ref="C13:E13"/>
    <mergeCell ref="G13:I13"/>
    <mergeCell ref="C14:E14"/>
    <mergeCell ref="G14:I14"/>
    <mergeCell ref="C11:E11"/>
    <mergeCell ref="G11:I11"/>
    <mergeCell ref="C12:E12"/>
    <mergeCell ref="G12:I12"/>
    <mergeCell ref="C17:E17"/>
    <mergeCell ref="G17:I17"/>
    <mergeCell ref="C15:E15"/>
    <mergeCell ref="G15:I15"/>
    <mergeCell ref="C16:E16"/>
    <mergeCell ref="G16:I16"/>
  </mergeCells>
  <phoneticPr fontId="46" type="noConversion"/>
  <pageMargins left="0.74803149606299213" right="0.74803149606299213" top="0.78740157480314965" bottom="0.78740157480314965" header="0.51181102362204722" footer="0.51181102362204722"/>
  <pageSetup paperSize="9" scale="70" orientation="portrait" horizontalDpi="300" verticalDpi="300"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Notes</vt:lpstr>
      <vt:lpstr>Input Data</vt:lpstr>
      <vt:lpstr>Worked Example</vt:lpstr>
      <vt:lpstr>Stuct Eng Multidisc Tax Invoice</vt:lpstr>
      <vt:lpstr>Scales</vt:lpstr>
      <vt:lpstr>Previous Payments</vt:lpstr>
      <vt:lpstr>Summary A3</vt:lpstr>
      <vt:lpstr>Time Based</vt:lpstr>
      <vt:lpstr>Subsistance &amp; Travelling</vt:lpstr>
      <vt:lpstr>Trip Sheet</vt:lpstr>
      <vt:lpstr>Typing, Duplicating, &amp; Printing</vt:lpstr>
      <vt:lpstr>Site staff &amp; Other</vt:lpstr>
      <vt:lpstr>Non Taxable</vt:lpstr>
      <vt:lpstr>'Input Data'!Print_Area</vt:lpstr>
      <vt:lpstr>Notes!Print_Area</vt:lpstr>
      <vt:lpstr>'Site staff &amp; Other'!Print_Area</vt:lpstr>
      <vt:lpstr>'Stuct Eng Multidisc Tax Invoice'!Print_Area</vt:lpstr>
      <vt:lpstr>'Subsistance &amp; Travelling'!Print_Area</vt:lpstr>
      <vt:lpstr>'Time Based'!Print_Area</vt:lpstr>
      <vt:lpstr>'Typing, Duplicating, &amp; Printing'!Print_Area</vt:lpstr>
      <vt:lpstr>'Worked Example'!Print_Area</vt:lpstr>
      <vt:lpstr>'Input Data'!Print_Titles</vt:lpstr>
      <vt:lpstr>'Stuct Eng Multidisc Tax Invoice'!Print_Titles</vt:lpstr>
      <vt:lpstr>'Worked Example'!Print_Titles</vt:lpstr>
      <vt:lpstr>SCALE_SB</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Charles Beaurain</cp:lastModifiedBy>
  <cp:lastPrinted>2011-06-06T18:07:16Z</cp:lastPrinted>
  <dcterms:created xsi:type="dcterms:W3CDTF">2000-04-06T11:32:49Z</dcterms:created>
  <dcterms:modified xsi:type="dcterms:W3CDTF">2014-07-08T12:56:55Z</dcterms:modified>
</cp:coreProperties>
</file>